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5.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810" yWindow="150" windowWidth="13665" windowHeight="11640" tabRatio="862"/>
  </bookViews>
  <sheets>
    <sheet name="様式１-単独" sheetId="1" r:id="rId1"/>
    <sheet name="様式１-複数" sheetId="10" r:id="rId2"/>
    <sheet name="様式１-複数 一覧" sheetId="11" r:id="rId3"/>
    <sheet name="様式１-複数 一覧 (2)" sheetId="17" r:id="rId4"/>
    <sheet name="様式２-１" sheetId="3" r:id="rId5"/>
    <sheet name="様式２-２" sheetId="2" r:id="rId6"/>
    <sheet name="様式３-１" sheetId="12" r:id="rId7"/>
    <sheet name="様式３－２" sheetId="4" r:id="rId8"/>
    <sheet name="様式３－２ (2)" sheetId="16" r:id="rId9"/>
    <sheet name="様式４（商工会記載）" sheetId="6" r:id="rId10"/>
    <sheet name="様式５（事業者作成）" sheetId="7" r:id="rId11"/>
    <sheet name="様式６（事業者作成）" sheetId="13" r:id="rId12"/>
    <sheet name="様式７（事業者作成）" sheetId="14" r:id="rId13"/>
    <sheet name="様式８（市町村作成）" sheetId="15" r:id="rId14"/>
    <sheet name="※県連用" sheetId="8" r:id="rId15"/>
    <sheet name="名前・管理" sheetId="18" state="hidden" r:id="rId16"/>
  </sheets>
  <definedNames>
    <definedName name="共同申請上限金額">'様式３-１'!$V$108</definedName>
    <definedName name="様1単・TEL">'様式１-単独'!$D$11</definedName>
    <definedName name="様1単・住所">'様式１-単独'!$D$8</definedName>
    <definedName name="様1単・代表者">'様式１-単独'!$D$10</definedName>
    <definedName name="様1単・名称">'様式１-単独'!$D$9</definedName>
    <definedName name="様1単・郵便番号">'様式１-単独'!$D$7</definedName>
    <definedName name="様1複・TEL">'様式１-複数'!$D$11</definedName>
    <definedName name="様1複・雇用増加①">'様式１-複数 一覧'!$K$6</definedName>
    <definedName name="様1複・雇用増加②">'様式１-複数 一覧'!$K$14</definedName>
    <definedName name="様1複・雇用増加③">'様式１-複数 一覧'!$K$20</definedName>
    <definedName name="様1複・雇用増加④">'様式１-複数 一覧'!$K$26</definedName>
    <definedName name="様1複・雇用増加⑤">'様式１-複数 一覧'!$K$33</definedName>
    <definedName name="様1複・雇用増加⑥">'様式１-複数 一覧 (2)'!$H$7</definedName>
    <definedName name="様1複・雇用増加⑦">'様式１-複数 一覧 (2)'!$H$13</definedName>
    <definedName name="様1複・雇用増加⑧">'様式１-複数 一覧 (2)'!$H$19</definedName>
    <definedName name="様1複・雇用増加⑨">'様式１-複数 一覧 (2)'!$H$25</definedName>
    <definedName name="様1複・雇用増加⑩">'様式１-複数 一覧 (2)'!$H$31</definedName>
    <definedName name="様1複・住所">'様式１-複数'!$D$8</definedName>
    <definedName name="様1複・住所①">'様式１-複数 一覧'!$C$8</definedName>
    <definedName name="様1複・住所②">'様式１-複数 一覧'!$C$16</definedName>
    <definedName name="様1複・住所③">'様式１-複数 一覧'!$C$22</definedName>
    <definedName name="様1複・住所④">'様式１-複数 一覧'!$C$28</definedName>
    <definedName name="様1複・住所⑤">'様式１-複数 一覧'!$C$34</definedName>
    <definedName name="様1複・住所⑥">'様式１-複数 一覧 (2)'!$C$9</definedName>
    <definedName name="様1複・住所⑦">'様式１-複数 一覧 (2)'!$C$15</definedName>
    <definedName name="様1複・住所⑧">'様式１-複数 一覧 (2)'!$C$21</definedName>
    <definedName name="様1複・住所⑨">'様式１-複数 一覧 (2)'!$C$27</definedName>
    <definedName name="様1複・住所⑩">'様式１-複数 一覧 (2)'!$C$33</definedName>
    <definedName name="様1複・処遇改善①">'様式１-複数 一覧'!$L$6</definedName>
    <definedName name="様1複・処遇改善②">'様式１-複数 一覧'!$L$14</definedName>
    <definedName name="様1複・処遇改善③">'様式１-複数 一覧'!$L$20</definedName>
    <definedName name="様1複・処遇改善④">'様式１-複数 一覧'!$L$26</definedName>
    <definedName name="様1複・処遇改善⑤">'様式１-複数 一覧'!$L$33</definedName>
    <definedName name="様1複・処遇改善⑥">'様式１-複数 一覧 (2)'!$I$7</definedName>
    <definedName name="様1複・処遇改善⑦">'様式１-複数 一覧 (2)'!$I$13</definedName>
    <definedName name="様1複・処遇改善⑧">'様式１-複数 一覧 (2)'!$I$19</definedName>
    <definedName name="様1複・処遇改善⑨">'様式１-複数 一覧 (2)'!$I$25</definedName>
    <definedName name="様1複・処遇改善⑩">'様式１-複数 一覧 (2)'!$I$31</definedName>
    <definedName name="様1複・処遇改善者数">'様式１-複数 一覧'!$G$12</definedName>
    <definedName name="様1複・申請者数">'様式１-複数 一覧'!$C$12</definedName>
    <definedName name="様1複・代表者">'様式１-複数'!$D$10</definedName>
    <definedName name="様1複・代表者①">'様式１-複数 一覧'!$C$10</definedName>
    <definedName name="様1複・代表者②">'様式１-複数 一覧'!$C$18</definedName>
    <definedName name="様1複・代表者③">'様式１-複数 一覧'!$C$24</definedName>
    <definedName name="様1複・代表者④">'様式１-複数 一覧'!$C$30</definedName>
    <definedName name="様1複・代表者⑤">'様式１-複数 一覧'!$C$36</definedName>
    <definedName name="様1複・代表者⑥">'様式１-複数 一覧 (2)'!$C$11</definedName>
    <definedName name="様1複・代表者⑦">'様式１-複数 一覧 (2)'!$C$17</definedName>
    <definedName name="様1複・代表者⑧">'様式１-複数 一覧 (2)'!$C$23</definedName>
    <definedName name="様1複・代表者⑨">'様式１-複数 一覧 (2)'!$C$29</definedName>
    <definedName name="様1複・代表者⑩">'様式１-複数 一覧 (2)'!$C$35</definedName>
    <definedName name="様1複・電話番号①">'様式１-複数 一覧'!$C$11</definedName>
    <definedName name="様1複・電話番号②">'様式１-複数 一覧'!$C$19</definedName>
    <definedName name="様1複・電話番号③">'様式１-複数 一覧'!$C$25</definedName>
    <definedName name="様1複・電話番号④">'様式１-複数 一覧'!$C$31</definedName>
    <definedName name="様1複・電話番号⑤">'様式１-複数 一覧'!$C$37</definedName>
    <definedName name="様1複・電話番号⑥">'様式１-複数 一覧 (2)'!$C$12</definedName>
    <definedName name="様1複・電話番号⑦">'様式１-複数 一覧 (2)'!$C$18</definedName>
    <definedName name="様1複・電話番号⑧">'様式１-複数 一覧 (2)'!$C$24</definedName>
    <definedName name="様1複・電話番号⑨">'様式１-複数 一覧 (2)'!$C$30</definedName>
    <definedName name="様1複・電話番号⑩">'様式１-複数 一覧 (2)'!$C$36</definedName>
    <definedName name="様1複・買物対策">'様式１-複数 一覧'!$K$5</definedName>
    <definedName name="様1複・名称">'様式１-複数'!$D$9</definedName>
    <definedName name="様1複・名称①">'様式１-複数 一覧'!$C$9</definedName>
    <definedName name="様1複・名称②">'様式１-複数 一覧'!$C$17</definedName>
    <definedName name="様1複・名称③">'様式１-複数 一覧'!$C$23</definedName>
    <definedName name="様1複・名称④">'様式１-複数 一覧'!$C$29</definedName>
    <definedName name="様1複・名称⑤">'様式１-複数 一覧'!$C$35</definedName>
    <definedName name="様1複・名称⑥">'様式１-複数 一覧 (2)'!$C$10</definedName>
    <definedName name="様1複・名称⑦">'様式１-複数 一覧 (2)'!$C$16</definedName>
    <definedName name="様1複・名称⑧">'様式１-複数 一覧 (2)'!$C$22</definedName>
    <definedName name="様1複・名称⑨">'様式１-複数 一覧 (2)'!$C$28</definedName>
    <definedName name="様1複・名称⑩">'様式１-複数 一覧 (2)'!$C$34</definedName>
    <definedName name="様1複・郵便番号">'様式１-複数'!$D$7</definedName>
    <definedName name="様1複・郵便番号①">'様式１-複数 一覧'!$C$7</definedName>
    <definedName name="様1複・郵便番号②">'様式１-複数 一覧'!$C$15</definedName>
    <definedName name="様1複・郵便番号③">'様式１-複数 一覧'!$C$21</definedName>
    <definedName name="様1複・郵便番号④">'様式１-複数 一覧'!$C$27</definedName>
    <definedName name="様1複・郵便番号⑤">'様式１-複数 一覧'!$C$33</definedName>
    <definedName name="様1複・郵便番号⑥">'様式１-複数 一覧 (2)'!$C$8</definedName>
    <definedName name="様1複・郵便番号⑦">'様式１-複数 一覧 (2)'!$C$14</definedName>
    <definedName name="様1複・郵便番号⑧">'様式１-複数 一覧 (2)'!$C$20</definedName>
    <definedName name="様1複・郵便番号⑨">'様式１-複数 一覧 (2)'!$C$26</definedName>
    <definedName name="様1複・郵便番号⑩">'様式１-複数 一覧 (2)'!$C$32</definedName>
    <definedName name="様2_1・〒下4">'様式２-１'!$H$10</definedName>
    <definedName name="様2_1・〒上3">'様式２-１'!$F$10</definedName>
    <definedName name="様2_1・email">'様式２-１'!$L$12</definedName>
    <definedName name="様2_1・FAX">'様式２-１'!$L$13</definedName>
    <definedName name="様2_1・ふりがな">'様式２-１'!$E$8</definedName>
    <definedName name="様2_1・携帯番号">'様式２-１'!$E$13</definedName>
    <definedName name="様2_1・氏名">'様式２-１'!$E$9</definedName>
    <definedName name="様2_1・資本金">'様式２-１'!$E$7</definedName>
    <definedName name="様2_1・事業者名">'様式２-１'!$O$3</definedName>
    <definedName name="様2_1・住所">'様式２-１'!$E$11</definedName>
    <definedName name="様2_1・従業員">'様式２-１'!$E$6</definedName>
    <definedName name="様2_1・前回無">'様式２-１'!$Y$28</definedName>
    <definedName name="様2_1・前回有">'様式２-１'!$Y$27</definedName>
    <definedName name="様2_1・創業月">'様式２-１'!$P$7</definedName>
    <definedName name="様2_1・創業年">'様式２-１'!$M$7</definedName>
    <definedName name="様2_1・大企業該当無">'様式２-１'!$Y$36</definedName>
    <definedName name="様2_1・大企業該当有">'様式２-１'!$Y$35</definedName>
    <definedName name="様2_1・中分類番号">'様式２-１'!$G$5</definedName>
    <definedName name="様2_1・中分類名称">'様式２-１'!$L$5</definedName>
    <definedName name="様2_1・電話番号">'様式２-１'!$E$12</definedName>
    <definedName name="様2_1・販路先">'様式２-１'!$C$29</definedName>
    <definedName name="様2_1・販路方法">'様式２-１'!$C$32</definedName>
    <definedName name="様2_1・役職">'様式２-１'!$L$8</definedName>
    <definedName name="様2_2・企業概要">'様式２-２'!$B$3</definedName>
    <definedName name="様2_2・経営方針">'様式２-２'!$B$9</definedName>
    <definedName name="様2_2・顧客ニーズ">'様式２-２'!$B$5</definedName>
    <definedName name="様2_2・自社強み">'様式２-２'!$B$7</definedName>
    <definedName name="様3_1・共同必要性">'様式３-１'!$C$11</definedName>
    <definedName name="様3_1・共同役割">'様式３-１'!$C$13</definedName>
    <definedName name="様3_1・事業者名">'様式３-１'!$O$3</definedName>
    <definedName name="様3_1・補助事業効果">'様式３-１'!$C$15</definedName>
    <definedName name="様3_1・補助事業内容">'様式３-１'!$C$9</definedName>
    <definedName name="様3_1・補助事業名">'様式３-１'!$C$7</definedName>
    <definedName name="様3_2_2・経費区分①">'様式３－２ (2)'!$B$4</definedName>
    <definedName name="様3_2_2・経費区分②">'様式３－２ (2)'!$B$5</definedName>
    <definedName name="様3_2_2・経費区分③">'様式３－２ (2)'!$B$6</definedName>
    <definedName name="様3_2_2・経費区分④">'様式３－２ (2)'!$B$7</definedName>
    <definedName name="様3_2_2・経費区分⑤">'様式３－２ (2)'!$B$8</definedName>
    <definedName name="様3_2_2・経費区分⑥">'様式３－２ (2)'!$B$9</definedName>
    <definedName name="様3_2_2・経費区分⑦">'様式３－２ (2)'!$B$10</definedName>
    <definedName name="様3_2_2・経費区分⑧">'様式３－２ (2)'!$B$11</definedName>
    <definedName name="様3_2_2・経費区分⑨">'様式３－２ (2)'!$B$12</definedName>
    <definedName name="様3_2_2・経費区分⑩">'様式３－２ (2)'!$B$13</definedName>
    <definedName name="様3_2_2・経費区分⑪">'様式３－２ (2)'!$B$14</definedName>
    <definedName name="様3_2_2・経費区分⑫">'様式３－２ (2)'!$B$15</definedName>
    <definedName name="様3_2_2・経費区分⑬">'様式３－２ (2)'!$B$16</definedName>
    <definedName name="様3_2_2・経費内訳①">'様式３－２ (2)'!$E$4</definedName>
    <definedName name="様3_2_2・経費内訳②">'様式３－２ (2)'!$E$5</definedName>
    <definedName name="様3_2_2・経費内訳③">'様式３－２ (2)'!$E$6</definedName>
    <definedName name="様3_2_2・経費内訳④">'様式３－２ (2)'!$E$7</definedName>
    <definedName name="様3_2_2・経費内訳⑤">'様式３－２ (2)'!$E$8</definedName>
    <definedName name="様3_2_2・経費内訳⑥">'様式３－２ (2)'!$E$9</definedName>
    <definedName name="様3_2_2・経費内訳⑦">'様式３－２ (2)'!$E$10</definedName>
    <definedName name="様3_2_2・経費内訳⑧">'様式３－２ (2)'!$E$11</definedName>
    <definedName name="様3_2_2・経費内訳⑨">'様式３－２ (2)'!$E$12</definedName>
    <definedName name="様3_2_2・経費内訳⑩">'様式３－２ (2)'!$E$13</definedName>
    <definedName name="様3_2_2・経費内訳⑪">'様式３－２ (2)'!$E$14</definedName>
    <definedName name="様3_2_2・経費内訳⑫">'様式３－２ (2)'!$E$15</definedName>
    <definedName name="様3_2_2・経費内訳⑬">'様式３－２ (2)'!$E$16</definedName>
    <definedName name="様3_2_2・内容①">'様式３－２ (2)'!$C$4</definedName>
    <definedName name="様3_2_2・内容②">'様式３－２ (2)'!$C$5</definedName>
    <definedName name="様3_2_2・内容③">'様式３－２ (2)'!$C$6</definedName>
    <definedName name="様3_2_2・内容④">'様式３－２ (2)'!$C$7</definedName>
    <definedName name="様3_2_2・内容⑤">'様式３－２ (2)'!$C$8</definedName>
    <definedName name="様3_2_2・内容⑥">'様式３－２ (2)'!$C$9</definedName>
    <definedName name="様3_2_2・内容⑦">'様式３－２ (2)'!$C$10</definedName>
    <definedName name="様3_2_2・内容⑧">'様式３－２ (2)'!$C$11</definedName>
    <definedName name="様3_2_2・内容⑨">'様式３－２ (2)'!$C$12</definedName>
    <definedName name="様3_2_2・内容⑩">'様式３－２ (2)'!$C$13</definedName>
    <definedName name="様3_2_2・内容⑪">'様式３－２ (2)'!$C$14</definedName>
    <definedName name="様3_2_2・内容⑫">'様式３－２ (2)'!$C$15</definedName>
    <definedName name="様3_2_2・内容⑬">'様式３－２ (2)'!$C$16</definedName>
    <definedName name="様3_2_2・補助金交付申請額">'様式３－２ (2)'!$H$18</definedName>
    <definedName name="様3_2_2・補助対象経費①">'様式３－２ (2)'!$H$4</definedName>
    <definedName name="様3_2_2・補助対象経費②">'様式３－２ (2)'!$H$5</definedName>
    <definedName name="様3_2_2・補助対象経費③">'様式３－２ (2)'!$H$6</definedName>
    <definedName name="様3_2_2・補助対象経費④">'様式３－２ (2)'!$H$7</definedName>
    <definedName name="様3_2_2・補助対象経費⑤">'様式３－２ (2)'!$H$8</definedName>
    <definedName name="様3_2_2・補助対象経費⑥">'様式３－２ (2)'!$H$9</definedName>
    <definedName name="様3_2_2・補助対象経費⑦">'様式３－２ (2)'!$H$10</definedName>
    <definedName name="様3_2_2・補助対象経費⑧">'様式３－２ (2)'!$H$11</definedName>
    <definedName name="様3_2_2・補助対象経費⑨">'様式３－２ (2)'!$H$12</definedName>
    <definedName name="様3_2_2・補助対象経費⑩">'様式３－２ (2)'!$H$13</definedName>
    <definedName name="様3_2_2・補助対象経費⑪">'様式３－２ (2)'!$H$14</definedName>
    <definedName name="様3_2_2・補助対象経費⑫">'様式３－２ (2)'!$H$15</definedName>
    <definedName name="様3_2_2・補助対象経費⑬">'様式３－２ (2)'!$H$16</definedName>
    <definedName name="様3_2_2・補助対象経費合計">'様式３－２ (2)'!$H$17</definedName>
    <definedName name="様3_2・経費区分①">'様式３－２'!#REF!</definedName>
    <definedName name="様3_2・経費区分②">'様式３－２'!#REF!</definedName>
    <definedName name="様3_2・経費区分③">'様式３－２'!#REF!</definedName>
    <definedName name="様3_2・経費内訳①">'様式３－２'!#REF!</definedName>
    <definedName name="様3_2・経費内訳②">'様式３－２'!#REF!</definedName>
    <definedName name="様3_2・経費内訳③">'様式３－２'!#REF!</definedName>
    <definedName name="様3_2・手当その他￥">'様式３－２'!$G$29</definedName>
    <definedName name="様3_2・手当その他調達先">'様式３－２'!$I$29</definedName>
    <definedName name="様3_2・手当合計額￥">'様式３－２'!$G$30</definedName>
    <definedName name="様3_2・手当自己資金￥">'様式３－２'!$G$26</definedName>
    <definedName name="様3_2・手当借入金￥">'様式３－２'!$G$27</definedName>
    <definedName name="様3_2・手当借入先">'様式３－２'!$I$27</definedName>
    <definedName name="様3_2・増額改善">'様式３－２'!$K$18</definedName>
    <definedName name="様3_2・増額雇用">'様式３－２'!$K$17</definedName>
    <definedName name="様3_2・増額買物">'様式３－２'!$K$19</definedName>
    <definedName name="様3_2・調達その他金額￥">'様式３－２'!$C$30</definedName>
    <definedName name="様3_2・調達その他金額調達先">'様式３－２'!$D$30</definedName>
    <definedName name="様3_2・調達合計金額￥">'様式３－２'!$C$31</definedName>
    <definedName name="様3_2・調達自己資金￥">'様式３－２'!$C$26</definedName>
    <definedName name="様3_2・調達借入金￥">'様式３－２'!$C$29</definedName>
    <definedName name="様3_2・調達借入金調達先">'様式３－２'!$D$29</definedName>
    <definedName name="様3_2・調達補助金￥">'様式３－２'!$C$27</definedName>
    <definedName name="様3_2・内容①">'様式３－２'!#REF!</definedName>
    <definedName name="様3_2・内容②">'様式３－２'!#REF!</definedName>
    <definedName name="様3_2・内容③">'様式３－２'!#REF!</definedName>
    <definedName name="様3_2・補助金交付申請額">'様式３－２'!#REF!</definedName>
    <definedName name="様3_2・補助対象経費①">'様式３－２'!#REF!</definedName>
    <definedName name="様3_2・補助対象経費②">'様式３－２'!#REF!</definedName>
    <definedName name="様3_2・補助対象経費③">'様式３－２'!#REF!</definedName>
    <definedName name="様3_2・補助対象経費合計">'様式３－２'!#REF!</definedName>
    <definedName name="様3・経費区分①">'様式３-１'!$B$23</definedName>
    <definedName name="様3・経費区分②">'様式３-１'!$B$24</definedName>
    <definedName name="様3・経費区分③">'様式３-１'!$B$25</definedName>
    <definedName name="様3・経費内訳①">'様式３-１'!$K$23</definedName>
    <definedName name="様3・経費内訳②">'様式３-１'!$K$24</definedName>
    <definedName name="様3・経費内訳③">'様式３-１'!$K$25</definedName>
    <definedName name="様3・内容①">'様式３-１'!$E$23</definedName>
    <definedName name="様3・内容②">'様式３-１'!$E$24</definedName>
    <definedName name="様3・内容③">'様式３-１'!$E$25</definedName>
    <definedName name="様3・補助金交付申請額">'様式３-１'!$P$27</definedName>
    <definedName name="様3・補助対象経費①">'様式３-１'!$P$23</definedName>
    <definedName name="様3・補助対象経費②">'様式３-１'!$P$24</definedName>
    <definedName name="様3・補助対象経費③">'様式３-１'!$P$25</definedName>
    <definedName name="様3・補助対象経費合計">'様式３-１'!$P$26</definedName>
    <definedName name="様4・企業からの要望">'様式４（商工会記載）'!$B$27</definedName>
    <definedName name="様4・企業要望">'様式４（商工会記載）'!$B$27</definedName>
    <definedName name="様4・支援担当者">'様式４（商工会記載）'!$E$10</definedName>
    <definedName name="様4・支援内容">'様式４（商工会記載）'!$B$32</definedName>
    <definedName name="様4・支援目標">'様式４（商工会記載）'!$B$29</definedName>
    <definedName name="様4・事業者名">'様式４（商工会記載）'!$C$23</definedName>
    <definedName name="様4・事業者要件">'様式４（商工会記載）'!#REF!</definedName>
    <definedName name="様4・事業内容要件">'様式４（商工会記載）'!#REF!</definedName>
    <definedName name="様4・終了後支援">'様式４（商工会記載）'!$B$34</definedName>
    <definedName name="様4・商工会email">'様式４（商工会記載）'!$E$12</definedName>
    <definedName name="様4・商工会名">'様式４（商工会記載）'!$E$8</definedName>
    <definedName name="様5・完了月">'様式５（事業者作成）'!$F$23</definedName>
    <definedName name="様5・完了日">'様式５（事業者作成）'!$H$23</definedName>
    <definedName name="様5・完了年">'様式５（事業者作成）'!$D$23</definedName>
    <definedName name="様5・収入金内容">'様式５（事業者作成）'!$B$34</definedName>
    <definedName name="様5・収入金有無">'様式５（事業者作成）'!$B$32</definedName>
    <definedName name="様5・住所">'様式５（事業者作成）'!$K$7</definedName>
    <definedName name="様5・消費税適用">'様式５（事業者作成）'!$B$36</definedName>
    <definedName name="様5・代表者">'様式５（事業者作成）'!$K$9</definedName>
    <definedName name="様5・名称">'様式５（事業者作成）'!$K$8</definedName>
    <definedName name="様6・教育訓練">'様式６（事業者作成）'!$X$20</definedName>
    <definedName name="様6・取組内容">'様式６（事業者作成）'!$B$38</definedName>
    <definedName name="様6・住所">'様式６（事業者作成）'!$K$7</definedName>
    <definedName name="様6・代表者">'様式６（事業者作成）'!$K$9</definedName>
    <definedName name="様6・賃上げ実施">'様式６（事業者作成）'!$X$21</definedName>
    <definedName name="様6・賃上げ表明">'様式６（事業者作成）'!$X$22</definedName>
    <definedName name="様6・名称">'様式６（事業者作成）'!$K$8</definedName>
    <definedName name="様7・メーカー名">'様式７（事業者作成）'!$C$37</definedName>
    <definedName name="様7・移動手段バス">'様式７（事業者作成）'!$K$34</definedName>
    <definedName name="様7・移動手段自転車">'様式７（事業者作成）'!$G$34</definedName>
    <definedName name="様7・移動手段車">'様式７（事業者作成）'!$C$35</definedName>
    <definedName name="様7・移動手段鉄道">'様式７（事業者作成）'!$G$35</definedName>
    <definedName name="様7・移動手段徒歩">'様式７（事業者作成）'!$C$34</definedName>
    <definedName name="様7・市町村人口">'様式７（事業者作成）'!$K$18</definedName>
    <definedName name="様7・事業実施地域">'様式７（事業者作成）'!$K$18</definedName>
    <definedName name="様7・事業実施地域概況">'様式７（事業者作成）'!$C$19</definedName>
    <definedName name="様7・事業実施都道府県・市町村名">'様式７（事業者作成）'!$C$18</definedName>
    <definedName name="様7・車種類">'様式７（事業者作成）'!$K$37</definedName>
    <definedName name="様7・住所">'様式７（事業者作成）'!$J$7</definedName>
    <definedName name="様7・住民属性その他">'様式７（事業者作成）'!$G$33</definedName>
    <definedName name="様7・住民属性その他内容">'様式７（事業者作成）'!$H$33</definedName>
    <definedName name="様7・住民属性ファミリー">'様式７（事業者作成）'!$K$32</definedName>
    <definedName name="様7・住民属性高齢者">'様式７（事業者作成）'!$C$32</definedName>
    <definedName name="様7・住民属性若者">'様式７（事業者作成）'!$C$33</definedName>
    <definedName name="様7・住民属性主婦">'様式７（事業者作成）'!$G$32</definedName>
    <definedName name="様7・商圏人口">'様式７（事業者作成）'!#REF!</definedName>
    <definedName name="様7・代表者">'様式７（事業者作成）'!$K$9</definedName>
    <definedName name="様7・販路拡大説明">'様式７（事業者作成）'!$C$26</definedName>
    <definedName name="様7・名称">'様式７（事業者作成）'!$J$8</definedName>
    <definedName name="様8・email">'様式８（市町村作成）'!$D$11</definedName>
    <definedName name="様8・市町村名">'様式８（市町村作成）'!$D$6</definedName>
    <definedName name="様8・事業効果">'様式８（市町村作成）'!$B$26</definedName>
    <definedName name="様8・事業名">'様式８（市町村作成）'!$E$14</definedName>
    <definedName name="様8・重要度">'様式８（市町村作成）'!#REF!</definedName>
    <definedName name="様8・所在地">'様式８（市町村作成）'!$D$9</definedName>
    <definedName name="様8・担当者名">'様式８（市町村作成）'!$D$8</definedName>
    <definedName name="様8・担当部署">'様式８（市町村作成）'!$D$7</definedName>
    <definedName name="様8・電話番号">'様式８（市町村作成）'!$D$10</definedName>
    <definedName name="様8・買物弱者状況">'様式８（市町村作成）'!$B$20</definedName>
    <definedName name="様8・補助事業者名">'様式８（市町村作成）'!$E$13</definedName>
  </definedNames>
  <calcPr calcId="145621"/>
</workbook>
</file>

<file path=xl/calcChain.xml><?xml version="1.0" encoding="utf-8"?>
<calcChain xmlns="http://schemas.openxmlformats.org/spreadsheetml/2006/main">
  <c r="J9" i="11" l="1"/>
  <c r="K33" i="17"/>
  <c r="H35" i="17" s="1"/>
  <c r="K27" i="17"/>
  <c r="H29" i="17" s="1"/>
  <c r="K21" i="17"/>
  <c r="H23" i="17" s="1"/>
  <c r="K15" i="17"/>
  <c r="H17" i="17" s="1"/>
  <c r="K9" i="17"/>
  <c r="H11" i="17" s="1"/>
  <c r="N16" i="11"/>
  <c r="K18" i="11" s="1"/>
  <c r="K9" i="11"/>
  <c r="G33" i="17"/>
  <c r="G27" i="17"/>
  <c r="G21" i="17"/>
  <c r="G15" i="17"/>
  <c r="G9" i="17"/>
  <c r="J28" i="11"/>
  <c r="J22" i="11"/>
  <c r="J16" i="11"/>
  <c r="J35" i="11"/>
  <c r="N35" i="11"/>
  <c r="K37" i="11" s="1"/>
  <c r="N28" i="11"/>
  <c r="K30" i="11" s="1"/>
  <c r="N22" i="11"/>
  <c r="K24" i="11" s="1"/>
  <c r="N11" i="11"/>
  <c r="K13" i="11" s="1"/>
  <c r="P26" i="12"/>
  <c r="M13" i="11" l="1"/>
  <c r="J35" i="17"/>
  <c r="J29" i="17"/>
  <c r="J23" i="17"/>
  <c r="J17" i="17"/>
  <c r="J11" i="17"/>
  <c r="M18" i="11"/>
  <c r="M24" i="11"/>
  <c r="M30" i="11"/>
  <c r="M37" i="11"/>
  <c r="GI4" i="8"/>
  <c r="GH4" i="8"/>
  <c r="GG4" i="8"/>
  <c r="GF4" i="8"/>
  <c r="GE4" i="8"/>
  <c r="G30" i="4"/>
  <c r="GJ4" i="8" s="1"/>
  <c r="C31" i="4"/>
  <c r="O10" i="11" l="1"/>
  <c r="HN4" i="8"/>
  <c r="HM4" i="8"/>
  <c r="DR4" i="8"/>
  <c r="DQ4" i="8"/>
  <c r="DP4" i="8"/>
  <c r="DO4" i="8"/>
  <c r="DN4" i="8"/>
  <c r="DM4" i="8"/>
  <c r="DL4" i="8"/>
  <c r="DK4" i="8"/>
  <c r="DJ4" i="8"/>
  <c r="DI4" i="8"/>
  <c r="DH4" i="8"/>
  <c r="DG4" i="8"/>
  <c r="CG4" i="8"/>
  <c r="CF4" i="8"/>
  <c r="BZ4" i="8"/>
  <c r="BY4" i="8"/>
  <c r="BS4" i="8"/>
  <c r="BR4" i="8"/>
  <c r="BL4" i="8"/>
  <c r="BK4" i="8"/>
  <c r="BE4" i="8"/>
  <c r="BD4" i="8"/>
  <c r="AP4" i="8"/>
  <c r="AQ4" i="8"/>
  <c r="AW4" i="8"/>
  <c r="AX4" i="8"/>
  <c r="AJ4" i="8"/>
  <c r="AI4" i="8"/>
  <c r="AC4" i="8"/>
  <c r="AB4" i="8"/>
  <c r="T4" i="8"/>
  <c r="S4" i="8"/>
  <c r="R4" i="8"/>
  <c r="HL4" i="8"/>
  <c r="GP4" i="8"/>
  <c r="CE4" i="8"/>
  <c r="AV4" i="8"/>
  <c r="U4" i="8"/>
  <c r="L4" i="8"/>
  <c r="G4" i="8"/>
  <c r="V4" i="8"/>
  <c r="GV4" i="8"/>
  <c r="FW4" i="8"/>
  <c r="CW4" i="8"/>
  <c r="CU4" i="8"/>
  <c r="CD4" i="8"/>
  <c r="CC4" i="8"/>
  <c r="CB4" i="8"/>
  <c r="CA4" i="8"/>
  <c r="BX4" i="8"/>
  <c r="BW4" i="8"/>
  <c r="BV4" i="8"/>
  <c r="BU4" i="8"/>
  <c r="BT4" i="8"/>
  <c r="BQ4" i="8"/>
  <c r="BP4" i="8"/>
  <c r="BO4" i="8"/>
  <c r="BN4" i="8"/>
  <c r="BM4" i="8"/>
  <c r="BJ4" i="8"/>
  <c r="BI4" i="8"/>
  <c r="BH4" i="8"/>
  <c r="BG4" i="8"/>
  <c r="BF4" i="8"/>
  <c r="BC4" i="8"/>
  <c r="BB4" i="8"/>
  <c r="BA4" i="8"/>
  <c r="AZ4" i="8"/>
  <c r="AY4" i="8"/>
  <c r="GR4" i="8"/>
  <c r="CO4" i="8"/>
  <c r="HV4" i="8"/>
  <c r="HU4" i="8"/>
  <c r="HT4" i="8"/>
  <c r="HS4" i="8"/>
  <c r="HR4" i="8"/>
  <c r="HQ4" i="8"/>
  <c r="HP4" i="8"/>
  <c r="HO4" i="8"/>
  <c r="HK4" i="8"/>
  <c r="HJ4" i="8"/>
  <c r="HI4" i="8"/>
  <c r="HH4" i="8"/>
  <c r="HG4" i="8"/>
  <c r="HF4" i="8"/>
  <c r="HE4" i="8"/>
  <c r="HD4" i="8"/>
  <c r="HC4" i="8"/>
  <c r="HB4" i="8"/>
  <c r="HA4" i="8"/>
  <c r="GZ4" i="8"/>
  <c r="GY4" i="8"/>
  <c r="GX4" i="8"/>
  <c r="GW4" i="8"/>
  <c r="GU4" i="8"/>
  <c r="GT4" i="8"/>
  <c r="GS4" i="8"/>
  <c r="GQ4" i="8"/>
  <c r="GO4" i="8"/>
  <c r="GN4" i="8"/>
  <c r="GM4" i="8"/>
  <c r="GL4" i="8"/>
  <c r="GK4" i="8"/>
  <c r="GC4" i="8"/>
  <c r="GB4" i="8"/>
  <c r="GA4" i="8"/>
  <c r="FZ4" i="8"/>
  <c r="FY4" i="8"/>
  <c r="FX4" i="8"/>
  <c r="FT4" i="8"/>
  <c r="FS4" i="8"/>
  <c r="FR4" i="8"/>
  <c r="FQ4" i="8"/>
  <c r="FP4" i="8"/>
  <c r="FO4" i="8"/>
  <c r="FN4" i="8"/>
  <c r="FM4" i="8"/>
  <c r="FL4" i="8"/>
  <c r="FK4" i="8"/>
  <c r="FJ4" i="8"/>
  <c r="FI4" i="8"/>
  <c r="FH4" i="8"/>
  <c r="FG4" i="8"/>
  <c r="FF4" i="8"/>
  <c r="FE4" i="8"/>
  <c r="FD4" i="8"/>
  <c r="FC4" i="8"/>
  <c r="FB4" i="8"/>
  <c r="FA4" i="8"/>
  <c r="EZ4" i="8"/>
  <c r="EY4" i="8"/>
  <c r="EX4" i="8"/>
  <c r="EW4" i="8"/>
  <c r="EV4" i="8"/>
  <c r="EU4" i="8"/>
  <c r="ET4" i="8"/>
  <c r="ES4" i="8"/>
  <c r="ER4" i="8"/>
  <c r="EQ4" i="8"/>
  <c r="EP4" i="8"/>
  <c r="EO4" i="8"/>
  <c r="EN4" i="8"/>
  <c r="EM4" i="8"/>
  <c r="EL4" i="8"/>
  <c r="EK4" i="8"/>
  <c r="EJ4" i="8"/>
  <c r="EI4" i="8"/>
  <c r="EH4" i="8"/>
  <c r="EG4" i="8"/>
  <c r="EF4" i="8"/>
  <c r="EE4" i="8"/>
  <c r="ED4" i="8"/>
  <c r="EC4" i="8"/>
  <c r="EB4" i="8"/>
  <c r="EA4" i="8"/>
  <c r="DZ4" i="8"/>
  <c r="DY4" i="8"/>
  <c r="DX4" i="8"/>
  <c r="DW4" i="8"/>
  <c r="DV4" i="8"/>
  <c r="DU4" i="8"/>
  <c r="DF4" i="8"/>
  <c r="DE4" i="8"/>
  <c r="DD4" i="8"/>
  <c r="DC4" i="8"/>
  <c r="DB4" i="8"/>
  <c r="DA4" i="8"/>
  <c r="CZ4" i="8"/>
  <c r="CY4" i="8"/>
  <c r="CX4" i="8"/>
  <c r="CV4" i="8"/>
  <c r="CT4" i="8"/>
  <c r="CS4" i="8"/>
  <c r="CR4" i="8"/>
  <c r="CQ4" i="8"/>
  <c r="CP4" i="8"/>
  <c r="CM4" i="8"/>
  <c r="CN4" i="8"/>
  <c r="CL4" i="8"/>
  <c r="CK4" i="8"/>
  <c r="CJ4" i="8"/>
  <c r="CI4" i="8"/>
  <c r="CH4" i="8" s="1"/>
  <c r="DS4" i="8" l="1"/>
  <c r="AU4" i="8"/>
  <c r="AT4" i="8"/>
  <c r="AS4" i="8"/>
  <c r="AR4" i="8"/>
  <c r="AO4" i="8"/>
  <c r="AN4" i="8"/>
  <c r="AM4" i="8"/>
  <c r="AL4" i="8"/>
  <c r="AK4" i="8"/>
  <c r="AH4" i="8"/>
  <c r="AG4" i="8"/>
  <c r="AF4" i="8"/>
  <c r="AE4" i="8"/>
  <c r="AD4" i="8"/>
  <c r="AA4" i="8"/>
  <c r="Z4" i="8"/>
  <c r="Y4" i="8"/>
  <c r="X4" i="8"/>
  <c r="W4" i="8"/>
  <c r="Q4" i="8"/>
  <c r="P4" i="8"/>
  <c r="O4" i="8"/>
  <c r="N4" i="8"/>
  <c r="M4" i="8"/>
  <c r="K4" i="8"/>
  <c r="J4" i="8"/>
  <c r="I4" i="8"/>
  <c r="H4" i="8"/>
  <c r="F4" i="8"/>
  <c r="E4" i="8"/>
  <c r="D4" i="8"/>
  <c r="C4" i="8"/>
  <c r="H17" i="16" l="1"/>
  <c r="G5" i="3"/>
  <c r="FU4" i="8" l="1"/>
  <c r="GD4" i="8"/>
  <c r="M9" i="11"/>
  <c r="V108" i="12" s="1"/>
  <c r="V110" i="12" l="1"/>
  <c r="P27" i="12" s="1"/>
  <c r="DT4" i="8" s="1"/>
  <c r="H18" i="16" l="1"/>
  <c r="FV4" i="8" s="1"/>
</calcChain>
</file>

<file path=xl/comments1.xml><?xml version="1.0" encoding="utf-8"?>
<comments xmlns="http://schemas.openxmlformats.org/spreadsheetml/2006/main">
  <authors>
    <author>s-matsui</author>
  </authors>
  <commentList>
    <comment ref="B19" authorId="0">
      <text>
        <r>
          <rPr>
            <b/>
            <sz val="9"/>
            <color indexed="81"/>
            <rFont val="ＭＳ Ｐゴシック"/>
            <family val="3"/>
            <charset val="128"/>
          </rPr>
          <t>4区分以上ある場合は様式3-2（2）に記入</t>
        </r>
        <r>
          <rPr>
            <sz val="9"/>
            <color indexed="81"/>
            <rFont val="ＭＳ Ｐゴシック"/>
            <family val="3"/>
            <charset val="128"/>
          </rPr>
          <t xml:space="preserve">
</t>
        </r>
      </text>
    </comment>
  </commentList>
</comments>
</file>

<file path=xl/sharedStrings.xml><?xml version="1.0" encoding="utf-8"?>
<sst xmlns="http://schemas.openxmlformats.org/spreadsheetml/2006/main" count="1293" uniqueCount="1051">
  <si>
    <t>住　　　所</t>
    <rPh sb="0" eb="1">
      <t>ジュウ</t>
    </rPh>
    <rPh sb="4" eb="5">
      <t>ショ</t>
    </rPh>
    <phoneticPr fontId="2"/>
  </si>
  <si>
    <t>名　　　称</t>
    <rPh sb="0" eb="1">
      <t>ナ</t>
    </rPh>
    <rPh sb="4" eb="5">
      <t>ショウ</t>
    </rPh>
    <phoneticPr fontId="2"/>
  </si>
  <si>
    <t>代表者の役職・氏名</t>
    <rPh sb="0" eb="3">
      <t>ダイヒョウシャ</t>
    </rPh>
    <rPh sb="4" eb="6">
      <t>ヤクショク</t>
    </rPh>
    <rPh sb="7" eb="9">
      <t>シメイ</t>
    </rPh>
    <phoneticPr fontId="2"/>
  </si>
  <si>
    <t>印</t>
    <rPh sb="0" eb="1">
      <t>イン</t>
    </rPh>
    <phoneticPr fontId="2"/>
  </si>
  <si>
    <t>の書類を添えて申請します。</t>
    <phoneticPr fontId="2"/>
  </si>
  <si>
    <t>　また、申請書類の記載内容は真正であり、かつ、当社は、小規模事業者持続</t>
    <phoneticPr fontId="2"/>
  </si>
  <si>
    <t>記</t>
    <phoneticPr fontId="2"/>
  </si>
  <si>
    <t>・経営計画書（様式２）</t>
    <phoneticPr fontId="2"/>
  </si>
  <si>
    <t>・補助事業計画書（様式３）</t>
    <phoneticPr fontId="2"/>
  </si>
  <si>
    <t>・事業支援計画書（様式４）</t>
    <phoneticPr fontId="2"/>
  </si>
  <si>
    <t>◇法人の場合</t>
    <phoneticPr fontId="2"/>
  </si>
  <si>
    <t>・貸借対照表および損益計算書（直近１期分）</t>
    <phoneticPr fontId="2"/>
  </si>
  <si>
    <t>・現在事項全部証明書または履歴事項全部証明書</t>
    <phoneticPr fontId="2"/>
  </si>
  <si>
    <t>◇個人事業主の場合</t>
    <phoneticPr fontId="2"/>
  </si>
  <si>
    <t>（様式２）</t>
    <rPh sb="1" eb="3">
      <t>ヨウシキ</t>
    </rPh>
    <phoneticPr fontId="2"/>
  </si>
  <si>
    <t>経営計画書</t>
    <rPh sb="0" eb="2">
      <t>ケイエイ</t>
    </rPh>
    <rPh sb="2" eb="5">
      <t>ケイカクショ</t>
    </rPh>
    <phoneticPr fontId="2"/>
  </si>
  <si>
    <t>1. 企業概要</t>
    <rPh sb="3" eb="5">
      <t>キギョウ</t>
    </rPh>
    <rPh sb="5" eb="7">
      <t>ガイヨウ</t>
    </rPh>
    <phoneticPr fontId="2"/>
  </si>
  <si>
    <t>※経営計画書の作成にあたっては商工会と相談し、助言・指導を得ながら進め</t>
    <phoneticPr fontId="2"/>
  </si>
  <si>
    <t>　ることができます。</t>
    <phoneticPr fontId="2"/>
  </si>
  <si>
    <t>補助事業計画書</t>
    <rPh sb="0" eb="2">
      <t>ホジョ</t>
    </rPh>
    <rPh sb="2" eb="4">
      <t>ジギョウ</t>
    </rPh>
    <rPh sb="4" eb="7">
      <t>ケイカクショ</t>
    </rPh>
    <phoneticPr fontId="2"/>
  </si>
  <si>
    <t>中分類</t>
    <rPh sb="0" eb="3">
      <t>チュウブンルイ</t>
    </rPh>
    <phoneticPr fontId="2"/>
  </si>
  <si>
    <t>01 農業</t>
  </si>
  <si>
    <t>＜応募者の概要＞</t>
    <rPh sb="1" eb="4">
      <t>オウボシャ</t>
    </rPh>
    <rPh sb="5" eb="7">
      <t>ガイヨウ</t>
    </rPh>
    <phoneticPr fontId="2"/>
  </si>
  <si>
    <t>資本金</t>
    <rPh sb="0" eb="3">
      <t>シホンキン</t>
    </rPh>
    <phoneticPr fontId="2"/>
  </si>
  <si>
    <t>年</t>
    <rPh sb="0" eb="1">
      <t>ネン</t>
    </rPh>
    <phoneticPr fontId="2"/>
  </si>
  <si>
    <t>連絡担当者</t>
    <rPh sb="0" eb="2">
      <t>レンラク</t>
    </rPh>
    <rPh sb="2" eb="5">
      <t>タントウシャ</t>
    </rPh>
    <phoneticPr fontId="2"/>
  </si>
  <si>
    <t>住所</t>
    <rPh sb="0" eb="2">
      <t>ジュウショ</t>
    </rPh>
    <phoneticPr fontId="2"/>
  </si>
  <si>
    <t>電話番号</t>
    <rPh sb="0" eb="2">
      <t>デンワ</t>
    </rPh>
    <rPh sb="2" eb="4">
      <t>バンゴウ</t>
    </rPh>
    <phoneticPr fontId="2"/>
  </si>
  <si>
    <t>１．補助事業の内容</t>
    <rPh sb="2" eb="4">
      <t>ホジョ</t>
    </rPh>
    <rPh sb="4" eb="6">
      <t>ジギョウ</t>
    </rPh>
    <rPh sb="7" eb="9">
      <t>ナイヨウ</t>
    </rPh>
    <phoneticPr fontId="2"/>
  </si>
  <si>
    <t>17 石油製品・石炭製品製造業</t>
  </si>
  <si>
    <t>18 プラスチック製品製造業（別掲を除く）</t>
    <phoneticPr fontId="2"/>
  </si>
  <si>
    <t>19 ゴム製品製造業</t>
  </si>
  <si>
    <t>20 なめし革・同製品・毛皮製造業</t>
  </si>
  <si>
    <t>21 窯業・土石製品製造業</t>
  </si>
  <si>
    <t>22 鉄鋼業</t>
  </si>
  <si>
    <t>23 非鉄金属製造業</t>
  </si>
  <si>
    <t>28 電子部品・デバイス・電子回路製造業</t>
  </si>
  <si>
    <t>29 電気機械器具製造業</t>
  </si>
  <si>
    <t>30 情報通信機械器具製造業</t>
  </si>
  <si>
    <t>46 航空運輸業</t>
  </si>
  <si>
    <t>47 倉庫業</t>
  </si>
  <si>
    <t>52 飲食料品卸売業</t>
  </si>
  <si>
    <t>53 建築材料、鉱物・金属材料等卸売業</t>
  </si>
  <si>
    <t>54 機械器具卸売業</t>
  </si>
  <si>
    <t>55 その他の卸売業</t>
  </si>
  <si>
    <t>56 各種商品小売業</t>
  </si>
  <si>
    <t>57 織物・衣服・身の回り品小売業</t>
  </si>
  <si>
    <t>58 飲食料品小売業</t>
  </si>
  <si>
    <t>59 機械器具小売業</t>
  </si>
  <si>
    <t>60 その他の小売業</t>
  </si>
  <si>
    <t>61 無店舗小売業</t>
  </si>
  <si>
    <t>62 銀行業</t>
  </si>
  <si>
    <t>63 協同組織金融業</t>
  </si>
  <si>
    <t>64 貸金業、クレジットカード業等非預金信用機関</t>
  </si>
  <si>
    <t>65 金融商品取引業、商品先物取引業</t>
  </si>
  <si>
    <t>66 補助的金融業等</t>
  </si>
  <si>
    <t>67 保険業（保険媒介代理業、保険サービス業を含む）</t>
  </si>
  <si>
    <t>68 不動産取引業</t>
  </si>
  <si>
    <t>69 不動産賃貸業・管理業</t>
  </si>
  <si>
    <t>70 物品賃貸業</t>
  </si>
  <si>
    <t>71 学術・開発研究機関</t>
  </si>
  <si>
    <t>72 専門サービス業（他に分類されないもの）</t>
  </si>
  <si>
    <t>73 広告業</t>
  </si>
  <si>
    <t>74 技術サービス業（他に分類されないもの）</t>
  </si>
  <si>
    <t>75 宿泊業</t>
  </si>
  <si>
    <t>76 飲食店</t>
  </si>
  <si>
    <t>77 持ち帰り・配達飲食サービス業</t>
  </si>
  <si>
    <t>78 洗濯・理容・美容・浴場業</t>
    <rPh sb="3" eb="5">
      <t>センタク</t>
    </rPh>
    <rPh sb="6" eb="8">
      <t>リヨウ</t>
    </rPh>
    <phoneticPr fontId="2"/>
  </si>
  <si>
    <t>79 その他の生活関連サービス業</t>
  </si>
  <si>
    <t>80 娯楽業</t>
  </si>
  <si>
    <t>81 学校教育</t>
  </si>
  <si>
    <t>82 その他の教育、学習支援業</t>
    <phoneticPr fontId="2"/>
  </si>
  <si>
    <t>83 医療業</t>
  </si>
  <si>
    <t>84 保健衛生</t>
  </si>
  <si>
    <t>85 社会保険・社会福祉・介護事業</t>
    <phoneticPr fontId="2"/>
  </si>
  <si>
    <t>86 郵便局</t>
  </si>
  <si>
    <t>87 協同組合（他に分類されないもの）</t>
  </si>
  <si>
    <t>88 廃棄物処理業</t>
  </si>
  <si>
    <t>89 自動車整備業</t>
  </si>
  <si>
    <t>90 機械等修理業（別掲を除く）</t>
  </si>
  <si>
    <t>91 職業紹介・労働者派遣業</t>
  </si>
  <si>
    <t>92 その他の事業サービス業</t>
  </si>
  <si>
    <t>93 政治・経済・文化団体</t>
  </si>
  <si>
    <t>94 宗教</t>
  </si>
  <si>
    <t>95 その他のサービス業</t>
  </si>
  <si>
    <t>96 外国公務</t>
  </si>
  <si>
    <t>99 分類不能の産業</t>
  </si>
  <si>
    <t>２．経費明細表</t>
  </si>
  <si>
    <t>（単位：円）</t>
    <phoneticPr fontId="2"/>
  </si>
  <si>
    <t>（１）補助対象経費合計</t>
  </si>
  <si>
    <t>（２）補助金交付申請額　　　（１）×補助率2/3以内</t>
  </si>
  <si>
    <t>３．資金調達方法</t>
  </si>
  <si>
    <t>区分</t>
  </si>
  <si>
    <t>金額（円）</t>
  </si>
  <si>
    <t>資金調達先</t>
  </si>
  <si>
    <t>※１　補助金額は、２．経費明細表（２）補助金交付申請額と一致させること。</t>
  </si>
  <si>
    <t>※２　合計額は、２．経費明細表（１）補助対象経費合計と一致させること。</t>
  </si>
  <si>
    <t>※３　補助事業が終了してからの精算となりますので、その間の資金の調達方</t>
    <phoneticPr fontId="2"/>
  </si>
  <si>
    <t>　　法について、ご記入ください</t>
    <phoneticPr fontId="2"/>
  </si>
  <si>
    <t>（様式４）</t>
    <rPh sb="1" eb="3">
      <t>ヨウシキ</t>
    </rPh>
    <phoneticPr fontId="2"/>
  </si>
  <si>
    <t>商工会名</t>
    <rPh sb="0" eb="3">
      <t>ショウコウカイ</t>
    </rPh>
    <rPh sb="3" eb="4">
      <t>メイ</t>
    </rPh>
    <phoneticPr fontId="2"/>
  </si>
  <si>
    <t>１．支援対象事業者</t>
    <rPh sb="2" eb="4">
      <t>シエン</t>
    </rPh>
    <rPh sb="4" eb="6">
      <t>タイショウ</t>
    </rPh>
    <rPh sb="6" eb="9">
      <t>ジギョウシャ</t>
    </rPh>
    <phoneticPr fontId="2"/>
  </si>
  <si>
    <t>（様式５）</t>
    <phoneticPr fontId="2"/>
  </si>
  <si>
    <t>小規模事業者持続化補助金交付申請書</t>
    <rPh sb="12" eb="14">
      <t>コウフ</t>
    </rPh>
    <rPh sb="14" eb="17">
      <t>シンセイショ</t>
    </rPh>
    <phoneticPr fontId="2"/>
  </si>
  <si>
    <t>１．補助事業の目的および内容</t>
    <rPh sb="2" eb="4">
      <t>ホジョ</t>
    </rPh>
    <rPh sb="4" eb="6">
      <t>ジギョウ</t>
    </rPh>
    <rPh sb="7" eb="9">
      <t>モクテキ</t>
    </rPh>
    <rPh sb="12" eb="14">
      <t>ナイヨウ</t>
    </rPh>
    <phoneticPr fontId="2"/>
  </si>
  <si>
    <t>　　　（公募要領・様式３）補助事業計画書のとおり</t>
    <phoneticPr fontId="2"/>
  </si>
  <si>
    <t>交付決定日～平成</t>
    <phoneticPr fontId="2"/>
  </si>
  <si>
    <t>月</t>
    <rPh sb="0" eb="1">
      <t>ツキ</t>
    </rPh>
    <phoneticPr fontId="2"/>
  </si>
  <si>
    <t>日</t>
    <rPh sb="0" eb="1">
      <t>ヒ</t>
    </rPh>
    <phoneticPr fontId="2"/>
  </si>
  <si>
    <t>３．補助対象経費</t>
    <phoneticPr fontId="2"/>
  </si>
  <si>
    <t>　　　（公募要領・様式３）補助事業計画書のとおり</t>
    <phoneticPr fontId="2"/>
  </si>
  <si>
    <t>４．補助金交付申請額</t>
    <phoneticPr fontId="2"/>
  </si>
  <si>
    <t>課税事業者</t>
    <rPh sb="0" eb="2">
      <t>カゼイ</t>
    </rPh>
    <rPh sb="2" eb="5">
      <t>ジギョウシャ</t>
    </rPh>
    <phoneticPr fontId="2"/>
  </si>
  <si>
    <t>免税事業者</t>
    <rPh sb="0" eb="2">
      <t>メンゼイ</t>
    </rPh>
    <rPh sb="2" eb="5">
      <t>ジギョウシャ</t>
    </rPh>
    <phoneticPr fontId="2"/>
  </si>
  <si>
    <t>簡易課税事業者</t>
    <rPh sb="0" eb="2">
      <t>カンイ</t>
    </rPh>
    <rPh sb="2" eb="4">
      <t>カゼイ</t>
    </rPh>
    <rPh sb="4" eb="7">
      <t>ジギョウシャ</t>
    </rPh>
    <phoneticPr fontId="2"/>
  </si>
  <si>
    <t>商工会№</t>
    <rPh sb="0" eb="3">
      <t>ショウコウカイ</t>
    </rPh>
    <phoneticPr fontId="1"/>
  </si>
  <si>
    <t>通番</t>
    <rPh sb="0" eb="2">
      <t>ツウバン</t>
    </rPh>
    <phoneticPr fontId="1"/>
  </si>
  <si>
    <t>一次書面実施者①</t>
    <rPh sb="0" eb="2">
      <t>イチジ</t>
    </rPh>
    <rPh sb="2" eb="4">
      <t>ショメン</t>
    </rPh>
    <rPh sb="4" eb="6">
      <t>ジッシ</t>
    </rPh>
    <rPh sb="6" eb="7">
      <t>シャ</t>
    </rPh>
    <phoneticPr fontId="1"/>
  </si>
  <si>
    <t>一次書面実施者②</t>
    <rPh sb="0" eb="2">
      <t>イチジ</t>
    </rPh>
    <rPh sb="2" eb="4">
      <t>ショメン</t>
    </rPh>
    <rPh sb="4" eb="6">
      <t>ジッシ</t>
    </rPh>
    <rPh sb="6" eb="7">
      <t>シャ</t>
    </rPh>
    <phoneticPr fontId="1"/>
  </si>
  <si>
    <t>一次書面実施者③</t>
    <rPh sb="0" eb="2">
      <t>イチジ</t>
    </rPh>
    <rPh sb="2" eb="4">
      <t>ショメン</t>
    </rPh>
    <rPh sb="4" eb="6">
      <t>ジッシ</t>
    </rPh>
    <rPh sb="6" eb="7">
      <t>シャ</t>
    </rPh>
    <phoneticPr fontId="1"/>
  </si>
  <si>
    <t>進捗（選択）</t>
    <rPh sb="0" eb="2">
      <t>シンチョク</t>
    </rPh>
    <rPh sb="3" eb="5">
      <t>センタク</t>
    </rPh>
    <phoneticPr fontId="1"/>
  </si>
  <si>
    <t>進捗メモ</t>
    <rPh sb="0" eb="2">
      <t>シンチョク</t>
    </rPh>
    <phoneticPr fontId="1"/>
  </si>
  <si>
    <t>名称</t>
    <rPh sb="0" eb="2">
      <t>メイショウ</t>
    </rPh>
    <phoneticPr fontId="1"/>
  </si>
  <si>
    <t>住所</t>
    <rPh sb="0" eb="2">
      <t>ジュウショ</t>
    </rPh>
    <phoneticPr fontId="1"/>
  </si>
  <si>
    <t>自社の経営状況分析の妥当性</t>
    <rPh sb="0" eb="2">
      <t>ジシャ</t>
    </rPh>
    <rPh sb="3" eb="5">
      <t>ケイエイ</t>
    </rPh>
    <rPh sb="5" eb="7">
      <t>ジョウキョウ</t>
    </rPh>
    <rPh sb="7" eb="9">
      <t>ブンセキ</t>
    </rPh>
    <rPh sb="10" eb="13">
      <t>ダトウセイ</t>
    </rPh>
    <phoneticPr fontId="1"/>
  </si>
  <si>
    <t>経営方針、今後のプランの適切性</t>
    <rPh sb="0" eb="2">
      <t>ケイエイ</t>
    </rPh>
    <rPh sb="2" eb="4">
      <t>ホウシン</t>
    </rPh>
    <rPh sb="5" eb="7">
      <t>コンゴ</t>
    </rPh>
    <rPh sb="12" eb="15">
      <t>テキセツセイ</t>
    </rPh>
    <phoneticPr fontId="1"/>
  </si>
  <si>
    <t>事業計画の有効性</t>
    <rPh sb="0" eb="2">
      <t>ジギョウ</t>
    </rPh>
    <rPh sb="2" eb="4">
      <t>ケイカク</t>
    </rPh>
    <rPh sb="5" eb="8">
      <t>ユウコウセイ</t>
    </rPh>
    <phoneticPr fontId="1"/>
  </si>
  <si>
    <t>積算の透明・適切性</t>
    <rPh sb="0" eb="2">
      <t>セキサン</t>
    </rPh>
    <rPh sb="3" eb="5">
      <t>トウメイ</t>
    </rPh>
    <rPh sb="6" eb="8">
      <t>テキセツ</t>
    </rPh>
    <rPh sb="8" eb="9">
      <t>セイ</t>
    </rPh>
    <phoneticPr fontId="1"/>
  </si>
  <si>
    <t>役職</t>
    <rPh sb="0" eb="2">
      <t>ヤクショク</t>
    </rPh>
    <phoneticPr fontId="1"/>
  </si>
  <si>
    <t>郵便番号</t>
    <rPh sb="0" eb="4">
      <t>ユウビンバンゴウ</t>
    </rPh>
    <phoneticPr fontId="1"/>
  </si>
  <si>
    <t>＜補助対象経費の調達一覧＞</t>
    <phoneticPr fontId="2"/>
  </si>
  <si>
    <t>＜補助金相当額の手当方法＞(※３)</t>
    <phoneticPr fontId="2"/>
  </si>
  <si>
    <t>2. 顧客ニーズと市場の動向</t>
    <rPh sb="3" eb="5">
      <t>コキャク</t>
    </rPh>
    <rPh sb="9" eb="11">
      <t>シジョウ</t>
    </rPh>
    <rPh sb="12" eb="14">
      <t>ドウコウ</t>
    </rPh>
    <phoneticPr fontId="1"/>
  </si>
  <si>
    <t>3. 自社や自社の提供する商品・サービスの強み</t>
    <rPh sb="3" eb="5">
      <t>ジシャ</t>
    </rPh>
    <rPh sb="6" eb="8">
      <t>ジシャ</t>
    </rPh>
    <rPh sb="9" eb="11">
      <t>テイキョウ</t>
    </rPh>
    <rPh sb="13" eb="15">
      <t>ショウヒン</t>
    </rPh>
    <rPh sb="21" eb="22">
      <t>ツヨ</t>
    </rPh>
    <phoneticPr fontId="1"/>
  </si>
  <si>
    <t>4. 経営方針・目標と今後のプラン</t>
    <rPh sb="3" eb="5">
      <t>ケイエイ</t>
    </rPh>
    <rPh sb="5" eb="7">
      <t>ホウシン</t>
    </rPh>
    <rPh sb="8" eb="10">
      <t>モクヒョウ</t>
    </rPh>
    <rPh sb="11" eb="13">
      <t>コンゴ</t>
    </rPh>
    <phoneticPr fontId="1"/>
  </si>
  <si>
    <t>人</t>
    <rPh sb="0" eb="1">
      <t>ニン</t>
    </rPh>
    <phoneticPr fontId="1"/>
  </si>
  <si>
    <t>円</t>
    <rPh sb="0" eb="1">
      <t>エン</t>
    </rPh>
    <phoneticPr fontId="1"/>
  </si>
  <si>
    <t>創業・設立年月</t>
    <rPh sb="0" eb="2">
      <t>ソウギョウ</t>
    </rPh>
    <rPh sb="3" eb="5">
      <t>セツリツ</t>
    </rPh>
    <rPh sb="5" eb="7">
      <t>ネンゲツ</t>
    </rPh>
    <phoneticPr fontId="1"/>
  </si>
  <si>
    <t>西暦</t>
    <rPh sb="0" eb="2">
      <t>セイレキ</t>
    </rPh>
    <phoneticPr fontId="1"/>
  </si>
  <si>
    <t>年</t>
    <rPh sb="0" eb="1">
      <t>ネン</t>
    </rPh>
    <phoneticPr fontId="1"/>
  </si>
  <si>
    <t>月</t>
    <rPh sb="0" eb="1">
      <t>ゲツ</t>
    </rPh>
    <phoneticPr fontId="1"/>
  </si>
  <si>
    <t>２．補助事業の具体的内容</t>
    <rPh sb="2" eb="4">
      <t>ホジョ</t>
    </rPh>
    <rPh sb="4" eb="6">
      <t>ジギョウ</t>
    </rPh>
    <rPh sb="7" eb="10">
      <t>グタイテキ</t>
    </rPh>
    <rPh sb="10" eb="12">
      <t>ナイヨウ</t>
    </rPh>
    <phoneticPr fontId="1"/>
  </si>
  <si>
    <t>　平成２６年度補正　小規模事業者持続化補助金の交付を受けたいので、下記</t>
    <phoneticPr fontId="2"/>
  </si>
  <si>
    <t>全国商工会連合会　会長　殿</t>
    <rPh sb="0" eb="2">
      <t>ゼンコク</t>
    </rPh>
    <rPh sb="2" eb="5">
      <t>ショウコウカイ</t>
    </rPh>
    <rPh sb="5" eb="8">
      <t>レンゴウカイ</t>
    </rPh>
    <rPh sb="9" eb="11">
      <t>カイチョウ</t>
    </rPh>
    <rPh sb="12" eb="13">
      <t>ドノ</t>
    </rPh>
    <phoneticPr fontId="2"/>
  </si>
  <si>
    <t>郵便番号</t>
    <rPh sb="0" eb="4">
      <t>ユウビンバンゴウ</t>
    </rPh>
    <phoneticPr fontId="2"/>
  </si>
  <si>
    <t>平成２６年度補正　小規模事業者持続化補助金事業に係る申請書</t>
    <phoneticPr fontId="2"/>
  </si>
  <si>
    <t>　申請にあたっては、公募要領に記載された「重要事項」を確認し、その内容</t>
    <phoneticPr fontId="2"/>
  </si>
  <si>
    <t>を十分に理解しています。</t>
    <phoneticPr fontId="2"/>
  </si>
  <si>
    <t>補助金の交付を受ける者として、公募要領に定める「小規模事業者持続化補助</t>
    <phoneticPr fontId="2"/>
  </si>
  <si>
    <t>金の交付を受ける者として不適当な者」のいずれにも該当しません。この誓約</t>
    <phoneticPr fontId="2"/>
  </si>
  <si>
    <r>
      <t>・確認書兼事業支援計画書（様式４）</t>
    </r>
    <r>
      <rPr>
        <sz val="9"/>
        <color theme="1"/>
        <rFont val="ＭＳ 明朝"/>
        <family val="1"/>
        <charset val="128"/>
      </rPr>
      <t>＊依頼に基づき、最寄りの商工会が作成します。</t>
    </r>
    <phoneticPr fontId="2"/>
  </si>
  <si>
    <t>　　その他必要書類</t>
    <phoneticPr fontId="1"/>
  </si>
  <si>
    <t>（様式１－２：複数事業者による共同申請の場合）</t>
    <rPh sb="1" eb="3">
      <t>ヨウシキ</t>
    </rPh>
    <rPh sb="7" eb="9">
      <t>フクスウ</t>
    </rPh>
    <rPh sb="9" eb="12">
      <t>ジギョウシャ</t>
    </rPh>
    <rPh sb="15" eb="17">
      <t>キョウドウ</t>
    </rPh>
    <rPh sb="17" eb="19">
      <t>シンセイ</t>
    </rPh>
    <rPh sb="20" eb="22">
      <t>バアイ</t>
    </rPh>
    <phoneticPr fontId="2"/>
  </si>
  <si>
    <t>【代表事業者】</t>
    <rPh sb="1" eb="3">
      <t>ダイヒョウ</t>
    </rPh>
    <rPh sb="3" eb="6">
      <t>ジギョウシャ</t>
    </rPh>
    <phoneticPr fontId="13"/>
  </si>
  <si>
    <t>分に理解しています。</t>
    <phoneticPr fontId="2"/>
  </si>
  <si>
    <t>　申請にあたっては、公募要領に記載された「重要事項」を確認し、その内容を十</t>
    <phoneticPr fontId="2"/>
  </si>
  <si>
    <t>　また、申請書類の記載内容は真正であり、かつ、当社および他の共同申請者は、</t>
    <phoneticPr fontId="2"/>
  </si>
  <si>
    <t>いずれも小規模事業者持続化補助金の交付を受ける者として、公募要領に定める「小</t>
    <phoneticPr fontId="2"/>
  </si>
  <si>
    <t>規模事業者持続化補助金の交付を受ける者として不適当な者」のいずれにも該当し</t>
    <phoneticPr fontId="2"/>
  </si>
  <si>
    <t>ません。この誓約が虚偽であり、またはこの誓約に反したことにより、当方が不利</t>
    <phoneticPr fontId="1"/>
  </si>
  <si>
    <t>益を被ることになっても、異議は一切申し立てません。</t>
    <phoneticPr fontId="1"/>
  </si>
  <si>
    <r>
      <t>・経営計画書（様式２）</t>
    </r>
    <r>
      <rPr>
        <sz val="9"/>
        <color theme="1"/>
        <rFont val="ＭＳ 明朝"/>
        <family val="1"/>
        <charset val="128"/>
      </rPr>
      <t>＊共同事業に参画する全事業者ごとに作成し、まとめて提出してください。</t>
    </r>
    <phoneticPr fontId="2"/>
  </si>
  <si>
    <r>
      <t>・補助事業計画書（様式３）</t>
    </r>
    <r>
      <rPr>
        <sz val="9"/>
        <color theme="1"/>
        <rFont val="ＭＳ 明朝"/>
        <family val="1"/>
        <charset val="128"/>
      </rPr>
      <t>＊共同事業として１枚作成してください。</t>
    </r>
    <phoneticPr fontId="2"/>
  </si>
  <si>
    <t>　＊共同事業に参画する全事業者が所在する商工会（および商工会議所）ごとに作成を受け、まとめて</t>
    <phoneticPr fontId="13"/>
  </si>
  <si>
    <t>　　提出してください。</t>
    <phoneticPr fontId="13"/>
  </si>
  <si>
    <t>・補助金交付申請書（様式５）</t>
    <phoneticPr fontId="1"/>
  </si>
  <si>
    <t>　＊共同事業として１枚作成してください。補助金事務局でお預かりし、採択決定後に正式受理します。</t>
    <phoneticPr fontId="13"/>
  </si>
  <si>
    <t>◇法人の場合（共同事業に参画する事業者ごとに必要）</t>
    <phoneticPr fontId="2"/>
  </si>
  <si>
    <t>◇個人事業主の場合（共同事業に参画する事業者ごとに必要）</t>
    <phoneticPr fontId="2"/>
  </si>
  <si>
    <t>複数事業者による共同申請／共同申請者一覧</t>
    <phoneticPr fontId="13"/>
  </si>
  <si>
    <t>【代表者】</t>
    <rPh sb="1" eb="4">
      <t>ダイヒョウシャ</t>
    </rPh>
    <phoneticPr fontId="13"/>
  </si>
  <si>
    <t>郵便番号</t>
    <rPh sb="0" eb="4">
      <t>ユウビンバンゴウ</t>
    </rPh>
    <phoneticPr fontId="13"/>
  </si>
  <si>
    <t>住所</t>
    <rPh sb="0" eb="2">
      <t>ジュウショ</t>
    </rPh>
    <phoneticPr fontId="13"/>
  </si>
  <si>
    <t>名称</t>
    <rPh sb="0" eb="2">
      <t>メイショウ</t>
    </rPh>
    <phoneticPr fontId="13"/>
  </si>
  <si>
    <t>代表者の役職・氏名</t>
    <rPh sb="0" eb="3">
      <t>ダイヒョウシャ</t>
    </rPh>
    <rPh sb="4" eb="6">
      <t>ヤクショク</t>
    </rPh>
    <rPh sb="7" eb="9">
      <t>シメイ</t>
    </rPh>
    <phoneticPr fontId="13"/>
  </si>
  <si>
    <t>電話番号</t>
    <rPh sb="0" eb="2">
      <t>デンワ</t>
    </rPh>
    <rPh sb="2" eb="4">
      <t>バンゴウ</t>
    </rPh>
    <phoneticPr fontId="13"/>
  </si>
  <si>
    <t>印</t>
    <rPh sb="0" eb="1">
      <t>イン</t>
    </rPh>
    <phoneticPr fontId="13"/>
  </si>
  <si>
    <t>事業者名：</t>
    <rPh sb="0" eb="3">
      <t>ジギョウシャ</t>
    </rPh>
    <rPh sb="3" eb="4">
      <t>メイ</t>
    </rPh>
    <phoneticPr fontId="1"/>
  </si>
  <si>
    <t>氏名</t>
    <rPh sb="0" eb="2">
      <t>シメイ</t>
    </rPh>
    <phoneticPr fontId="2"/>
  </si>
  <si>
    <t>（ふりがな）</t>
    <phoneticPr fontId="1"/>
  </si>
  <si>
    <t>主たる業種</t>
    <rPh sb="0" eb="1">
      <t>オモ</t>
    </rPh>
    <rPh sb="3" eb="5">
      <t>ギョウシュ</t>
    </rPh>
    <phoneticPr fontId="1"/>
  </si>
  <si>
    <t>中分類の番号
※１</t>
    <rPh sb="0" eb="1">
      <t>チュウ</t>
    </rPh>
    <rPh sb="1" eb="3">
      <t>ブンルイ</t>
    </rPh>
    <rPh sb="4" eb="6">
      <t>バンゴウ</t>
    </rPh>
    <phoneticPr fontId="1"/>
  </si>
  <si>
    <t>※全ての申請者【必須回答】</t>
    <rPh sb="1" eb="2">
      <t>スベ</t>
    </rPh>
    <rPh sb="4" eb="7">
      <t>シンセイシャ</t>
    </rPh>
    <rPh sb="8" eb="10">
      <t>ヒッス</t>
    </rPh>
    <rPh sb="10" eb="12">
      <t>カイトウ</t>
    </rPh>
    <phoneticPr fontId="2"/>
  </si>
  <si>
    <t>前回（平成２５年度補正）、持続化補助金の採択・交付決定を受け、補助事業を実施した事業者か否か</t>
    <rPh sb="0" eb="2">
      <t>ゼンカイ</t>
    </rPh>
    <rPh sb="3" eb="5">
      <t>ヘイセイ</t>
    </rPh>
    <rPh sb="7" eb="9">
      <t>ネンド</t>
    </rPh>
    <rPh sb="9" eb="11">
      <t>ホセイ</t>
    </rPh>
    <rPh sb="13" eb="15">
      <t>ジゾク</t>
    </rPh>
    <rPh sb="15" eb="16">
      <t>カ</t>
    </rPh>
    <rPh sb="16" eb="19">
      <t>ホジョキン</t>
    </rPh>
    <rPh sb="20" eb="22">
      <t>サイタク</t>
    </rPh>
    <rPh sb="23" eb="25">
      <t>コウフ</t>
    </rPh>
    <rPh sb="25" eb="27">
      <t>ケッテイ</t>
    </rPh>
    <rPh sb="28" eb="29">
      <t>ウ</t>
    </rPh>
    <rPh sb="31" eb="33">
      <t>ホジョ</t>
    </rPh>
    <rPh sb="33" eb="35">
      <t>ジギョウ</t>
    </rPh>
    <rPh sb="36" eb="38">
      <t>ジッシ</t>
    </rPh>
    <rPh sb="40" eb="43">
      <t>ジギョウシャ</t>
    </rPh>
    <rPh sb="44" eb="45">
      <t>イナ</t>
    </rPh>
    <phoneticPr fontId="2"/>
  </si>
  <si>
    <t>※法人のみ【必須回答】</t>
    <rPh sb="1" eb="3">
      <t>ホウジン</t>
    </rPh>
    <rPh sb="6" eb="8">
      <t>ヒッス</t>
    </rPh>
    <rPh sb="8" eb="10">
      <t>カイトウ</t>
    </rPh>
    <phoneticPr fontId="2"/>
  </si>
  <si>
    <t>　　該当する</t>
    <rPh sb="2" eb="4">
      <t>ガイトウ</t>
    </rPh>
    <phoneticPr fontId="1"/>
  </si>
  <si>
    <t>　　該当しない</t>
    <rPh sb="2" eb="4">
      <t>ガイトウ</t>
    </rPh>
    <phoneticPr fontId="1"/>
  </si>
  <si>
    <t>※欄が足りない場合は適宜、行数・ページ数を追加できます。</t>
    <phoneticPr fontId="1"/>
  </si>
  <si>
    <t>※共同申請の場合は代表事業者名を記入</t>
    <phoneticPr fontId="13"/>
  </si>
  <si>
    <t>４．補助事業の効果</t>
    <rPh sb="2" eb="4">
      <t>ホジョ</t>
    </rPh>
    <rPh sb="4" eb="6">
      <t>ジギョウ</t>
    </rPh>
    <rPh sb="7" eb="9">
      <t>コウカ</t>
    </rPh>
    <phoneticPr fontId="1"/>
  </si>
  <si>
    <t>3．共同事業について（＊共同事業の場合のみ記入し、共同申請でなければ本項目は空欄のまま提出すること）
（１）共同で事業を実施する必要性</t>
    <rPh sb="2" eb="4">
      <t>キョウドウ</t>
    </rPh>
    <rPh sb="4" eb="6">
      <t>ジギョウ</t>
    </rPh>
    <rPh sb="12" eb="14">
      <t>キョウドウ</t>
    </rPh>
    <rPh sb="14" eb="16">
      <t>ジギョウ</t>
    </rPh>
    <rPh sb="17" eb="19">
      <t>バアイ</t>
    </rPh>
    <rPh sb="21" eb="23">
      <t>キニュウ</t>
    </rPh>
    <rPh sb="25" eb="27">
      <t>キョウドウ</t>
    </rPh>
    <rPh sb="27" eb="29">
      <t>シンセイ</t>
    </rPh>
    <rPh sb="34" eb="35">
      <t>ホン</t>
    </rPh>
    <rPh sb="35" eb="37">
      <t>コウモク</t>
    </rPh>
    <rPh sb="38" eb="40">
      <t>クウラン</t>
    </rPh>
    <rPh sb="43" eb="45">
      <t>テイシュツ</t>
    </rPh>
    <rPh sb="54" eb="56">
      <t>キョウドウ</t>
    </rPh>
    <rPh sb="57" eb="59">
      <t>ジギョウ</t>
    </rPh>
    <rPh sb="60" eb="62">
      <t>ジッシ</t>
    </rPh>
    <rPh sb="64" eb="66">
      <t>ヒツヨウ</t>
    </rPh>
    <rPh sb="66" eb="67">
      <t>セイ</t>
    </rPh>
    <phoneticPr fontId="1"/>
  </si>
  <si>
    <t>※採択時に、「事業者名」および「補助事業で行う事業名」等が一般公表されます。</t>
    <phoneticPr fontId="13"/>
  </si>
  <si>
    <t>※欄が足りない場合は適宜、行数・ページ数を追加できます。</t>
    <phoneticPr fontId="13"/>
  </si>
  <si>
    <t>１．補助事業で行う事業名（30文字以内）</t>
    <rPh sb="2" eb="4">
      <t>ホジョ</t>
    </rPh>
    <rPh sb="4" eb="6">
      <t>ジギョウ</t>
    </rPh>
    <rPh sb="7" eb="8">
      <t>オコナ</t>
    </rPh>
    <rPh sb="9" eb="11">
      <t>ジギョウ</t>
    </rPh>
    <rPh sb="11" eb="12">
      <t>メイ</t>
    </rPh>
    <phoneticPr fontId="2"/>
  </si>
  <si>
    <t>支援担当者名（確認者）</t>
    <rPh sb="0" eb="2">
      <t>シエン</t>
    </rPh>
    <rPh sb="2" eb="5">
      <t>タントウシャ</t>
    </rPh>
    <rPh sb="5" eb="6">
      <t>メイ</t>
    </rPh>
    <rPh sb="7" eb="9">
      <t>カクニン</t>
    </rPh>
    <rPh sb="9" eb="10">
      <t>シャ</t>
    </rPh>
    <phoneticPr fontId="2"/>
  </si>
  <si>
    <t>所属・氏名：</t>
    <phoneticPr fontId="1"/>
  </si>
  <si>
    <t>商工会が記入</t>
    <rPh sb="0" eb="3">
      <t>ショウコウカイ</t>
    </rPh>
    <rPh sb="4" eb="6">
      <t>キニュウ</t>
    </rPh>
    <phoneticPr fontId="1"/>
  </si>
  <si>
    <t>　小規模事業者持続化補助金交付要綱第６条第１項の規定に基づき、上記補助金の</t>
    <phoneticPr fontId="2"/>
  </si>
  <si>
    <t>交付について、別記のとおり申請します。</t>
    <phoneticPr fontId="2"/>
  </si>
  <si>
    <t>（注）２、５、６のみ漏れなくご記入ください</t>
    <phoneticPr fontId="2"/>
  </si>
  <si>
    <t>あり</t>
    <phoneticPr fontId="1"/>
  </si>
  <si>
    <t>なし</t>
    <phoneticPr fontId="1"/>
  </si>
  <si>
    <t>６．消費税の適用に関する事項（該当するもの一つに○）</t>
    <phoneticPr fontId="2"/>
  </si>
  <si>
    <t>（様式６）</t>
    <phoneticPr fontId="2"/>
  </si>
  <si>
    <t>「従業員の処遇改善の取り組み」に関する報告書</t>
    <rPh sb="1" eb="4">
      <t>ジュウギョウイン</t>
    </rPh>
    <rPh sb="5" eb="7">
      <t>ショグウ</t>
    </rPh>
    <rPh sb="7" eb="9">
      <t>カイゼン</t>
    </rPh>
    <rPh sb="10" eb="11">
      <t>ト</t>
    </rPh>
    <rPh sb="12" eb="13">
      <t>ク</t>
    </rPh>
    <rPh sb="16" eb="17">
      <t>カン</t>
    </rPh>
    <rPh sb="19" eb="22">
      <t>ホウコクショ</t>
    </rPh>
    <phoneticPr fontId="2"/>
  </si>
  <si>
    <t>　　a.給与支給総額のわかる平成25年度と平成26年度の確定申告書等の一部抜粋</t>
    <phoneticPr fontId="2"/>
  </si>
  <si>
    <t>　　b.平成27年度に給与支給総額を増加させる予定であることがわかる経営計画等の一部抜粋</t>
    <phoneticPr fontId="13"/>
  </si>
  <si>
    <t>　　し、従業員に表明している企業</t>
    <phoneticPr fontId="2"/>
  </si>
  <si>
    <t>　　a.給与支給総額のわかる平成26年度の確定申告書等の一部抜粋</t>
    <phoneticPr fontId="2"/>
  </si>
  <si>
    <t>「買い物弱者対策の取り組み」に関する説明書</t>
    <rPh sb="1" eb="2">
      <t>カ</t>
    </rPh>
    <rPh sb="3" eb="4">
      <t>モノ</t>
    </rPh>
    <rPh sb="4" eb="6">
      <t>ジャクシャ</t>
    </rPh>
    <rPh sb="6" eb="8">
      <t>タイサク</t>
    </rPh>
    <rPh sb="9" eb="10">
      <t>ト</t>
    </rPh>
    <rPh sb="11" eb="12">
      <t>ク</t>
    </rPh>
    <rPh sb="15" eb="16">
      <t>カン</t>
    </rPh>
    <rPh sb="18" eb="21">
      <t>セツメイショ</t>
    </rPh>
    <phoneticPr fontId="2"/>
  </si>
  <si>
    <t>事業を実施する都道府県・市町村名</t>
    <phoneticPr fontId="13"/>
  </si>
  <si>
    <r>
      <rPr>
        <sz val="10"/>
        <color theme="1"/>
        <rFont val="ＭＳ 明朝"/>
        <family val="1"/>
        <charset val="128"/>
      </rPr>
      <t>事業実施地域の概況</t>
    </r>
    <r>
      <rPr>
        <sz val="11"/>
        <color theme="1"/>
        <rFont val="ＭＳ 明朝"/>
        <family val="1"/>
        <charset val="128"/>
      </rPr>
      <t xml:space="preserve">
</t>
    </r>
    <r>
      <rPr>
        <sz val="10"/>
        <color theme="1"/>
        <rFont val="ＭＳ 明朝"/>
        <family val="1"/>
        <charset val="128"/>
      </rPr>
      <t>・特徴
・周辺地域の概況
・課題、問題点
・既存の取組状況
・買い物困難地域
　を含むことの説明
　　　　　　　　等</t>
    </r>
    <phoneticPr fontId="13"/>
  </si>
  <si>
    <t xml:space="preserve">主に対象とする住民の属性（該当項目に○、複数選択可）
</t>
    <phoneticPr fontId="13"/>
  </si>
  <si>
    <t xml:space="preserve">主に対象とする住民の主な移動手段（該当項目に○、複数選択可）
</t>
    <phoneticPr fontId="13"/>
  </si>
  <si>
    <t>（様式７）</t>
    <phoneticPr fontId="13"/>
  </si>
  <si>
    <t>○</t>
    <phoneticPr fontId="1"/>
  </si>
  <si>
    <t>市区町村が記入</t>
    <rPh sb="0" eb="2">
      <t>シク</t>
    </rPh>
    <rPh sb="2" eb="4">
      <t>チョウソン</t>
    </rPh>
    <rPh sb="5" eb="7">
      <t>キニュウ</t>
    </rPh>
    <phoneticPr fontId="13"/>
  </si>
  <si>
    <t>記載市区町村</t>
    <phoneticPr fontId="13"/>
  </si>
  <si>
    <t>担当部署</t>
    <phoneticPr fontId="13"/>
  </si>
  <si>
    <t>担当者名</t>
    <phoneticPr fontId="13"/>
  </si>
  <si>
    <t>所在地</t>
    <phoneticPr fontId="13"/>
  </si>
  <si>
    <t>電話番号</t>
    <phoneticPr fontId="13"/>
  </si>
  <si>
    <t>メールアドレス</t>
    <phoneticPr fontId="13"/>
  </si>
  <si>
    <t>「買い物弱者対策事業」推薦書</t>
    <phoneticPr fontId="13"/>
  </si>
  <si>
    <t>補助事業者名（共同実施の場合は代表事業者名）</t>
    <phoneticPr fontId="13"/>
  </si>
  <si>
    <t>事業名</t>
    <rPh sb="0" eb="2">
      <t>ジギョウ</t>
    </rPh>
    <rPh sb="2" eb="3">
      <t>メイ</t>
    </rPh>
    <phoneticPr fontId="13"/>
  </si>
  <si>
    <t>１．提案事業者の事業予定地域における買い物弱者の状況（高齢者等の徒歩圏に小売店等の立地が不足する状況等）</t>
    <phoneticPr fontId="13"/>
  </si>
  <si>
    <t>（提案事業者の事業予定地域において、自ら車を運転できない高齢者等の増加や、高齢者等が歩いて行ける範囲に生鮮三品等を扱う小売店の立地が不足し、日常の買い物に不便を感じる者が増加している状況等についてご記入ください。特に、事業予定地域で生鮮三品等を扱う事業者が不足している状況については、必ず記載ください。）</t>
    <phoneticPr fontId="13"/>
  </si>
  <si>
    <t>（提案事業者の事業が、事業予定地域（上記１．に記載のあった地域）における高齢者等に対して買い物機会を効果的かつ継続的に提供することにつながり、事業地域のコミュニティの維持等に意義が大きいことなどについてご記入ください。）</t>
    <phoneticPr fontId="13"/>
  </si>
  <si>
    <t>（様式１－２・別添：複数事業者による共同申請の場合）</t>
    <rPh sb="1" eb="3">
      <t>ヨウシキ</t>
    </rPh>
    <rPh sb="7" eb="9">
      <t>ベッテン</t>
    </rPh>
    <rPh sb="10" eb="12">
      <t>フクスウ</t>
    </rPh>
    <rPh sb="12" eb="15">
      <t>ジギョウシャ</t>
    </rPh>
    <rPh sb="18" eb="20">
      <t>キョウドウ</t>
    </rPh>
    <rPh sb="20" eb="22">
      <t>シンセイ</t>
    </rPh>
    <rPh sb="23" eb="25">
      <t>バアイ</t>
    </rPh>
    <phoneticPr fontId="2"/>
  </si>
  <si>
    <t>（〒</t>
    <phoneticPr fontId="1"/>
  </si>
  <si>
    <t>－</t>
    <phoneticPr fontId="1"/>
  </si>
  <si>
    <t>）</t>
    <phoneticPr fontId="1"/>
  </si>
  <si>
    <t>中分類上の業種名称
※1</t>
    <rPh sb="0" eb="1">
      <t>チュウ</t>
    </rPh>
    <rPh sb="1" eb="3">
      <t>ブンルイ</t>
    </rPh>
    <rPh sb="3" eb="4">
      <t>ジョウ</t>
    </rPh>
    <rPh sb="5" eb="7">
      <t>ギョウシュ</t>
    </rPh>
    <rPh sb="7" eb="9">
      <t>メイショウ</t>
    </rPh>
    <phoneticPr fontId="1"/>
  </si>
  <si>
    <t>（様式３）</t>
    <phoneticPr fontId="13"/>
  </si>
  <si>
    <t>（２）共同事業における参画小規模事業者の役割・取組（全ての参画事業者について記入し、体制図も記載すること）</t>
    <rPh sb="3" eb="5">
      <t>キョウドウ</t>
    </rPh>
    <rPh sb="5" eb="7">
      <t>ジギョウ</t>
    </rPh>
    <rPh sb="11" eb="13">
      <t>サンカク</t>
    </rPh>
    <rPh sb="13" eb="16">
      <t>ショウキボ</t>
    </rPh>
    <rPh sb="16" eb="19">
      <t>ジギョウシャ</t>
    </rPh>
    <rPh sb="20" eb="22">
      <t>ヤクワリ</t>
    </rPh>
    <rPh sb="23" eb="25">
      <t>トリクミ</t>
    </rPh>
    <rPh sb="26" eb="27">
      <t>スベ</t>
    </rPh>
    <rPh sb="29" eb="31">
      <t>サンカク</t>
    </rPh>
    <rPh sb="31" eb="34">
      <t>ジギョウシャ</t>
    </rPh>
    <rPh sb="38" eb="40">
      <t>キニュウ</t>
    </rPh>
    <rPh sb="42" eb="44">
      <t>タイセイ</t>
    </rPh>
    <rPh sb="44" eb="45">
      <t>ハカル</t>
    </rPh>
    <rPh sb="46" eb="48">
      <t>キサイ</t>
    </rPh>
    <phoneticPr fontId="1"/>
  </si>
  <si>
    <t>経費内訳（単価×回数）</t>
    <phoneticPr fontId="1"/>
  </si>
  <si>
    <t>内容・必要理由</t>
    <phoneticPr fontId="2"/>
  </si>
  <si>
    <t>経費区分</t>
    <phoneticPr fontId="2"/>
  </si>
  <si>
    <t>※（２）の上限は５０万円。ただし、</t>
    <phoneticPr fontId="1"/>
  </si>
  <si>
    <t>①「雇用を増加させる取り組み」、「従業員の処遇改善に取り組む事業者」、「買</t>
    <phoneticPr fontId="1"/>
  </si>
  <si>
    <t>い物弱者対策の取り組み」のいずれかの場合は、上限１００万円</t>
    <phoneticPr fontId="1"/>
  </si>
  <si>
    <t>　　雇用を増加させる取り組みを行う事業者（実績報告書提出時に、厚生年金・</t>
    <phoneticPr fontId="1"/>
  </si>
  <si>
    <t>　　健康保険被保険者加入取得届および当該従業員の健康保険証の写しの提出</t>
    <phoneticPr fontId="1"/>
  </si>
  <si>
    <t>　　が必須です）</t>
    <phoneticPr fontId="1"/>
  </si>
  <si>
    <t>　　従業員の処遇改善に取り組む事業者（申請時に、様式６および証拠書類の</t>
    <phoneticPr fontId="1"/>
  </si>
  <si>
    <t>　　添付が必須です）</t>
    <phoneticPr fontId="1"/>
  </si>
  <si>
    <t>　　買い物弱者対策に取り組む事業者（申請時に、様式７および様式８の添付</t>
    <phoneticPr fontId="1"/>
  </si>
  <si>
    <t>　　が必須です。）</t>
    <phoneticPr fontId="1"/>
  </si>
  <si>
    <t>　従業員の給与総額を上げた（または上げる）事業者、もしくは従業員の処遇改善に取</t>
    <phoneticPr fontId="2"/>
  </si>
  <si>
    <t>り組む事業者は、補助上限を100万円にします。</t>
    <phoneticPr fontId="2"/>
  </si>
  <si>
    <t>　以下のいずれかの取組を行っている場合は、該当箇所に☑を付し、その内容を具体的</t>
    <phoneticPr fontId="2"/>
  </si>
  <si>
    <t>に説明するとともに、研修の実施、賃金アップの比較等の証拠書類（源泉徴収票の写し、</t>
    <phoneticPr fontId="13"/>
  </si>
  <si>
    <t>　＊該当しない場合には、本紙の提出は不要です。</t>
    <phoneticPr fontId="13"/>
  </si>
  <si>
    <t>　　受検料、定時制高校や大学の授業料などに対する企業による補助総額）が給与支給</t>
    <phoneticPr fontId="2"/>
  </si>
  <si>
    <t>　　総額の５％以上である企業</t>
    <phoneticPr fontId="13"/>
  </si>
  <si>
    <t>　　　・平成２６年の給与支給総額が、平成２５年と比較して５％以上増加</t>
    <phoneticPr fontId="2"/>
  </si>
  <si>
    <t>　　　・平成２７年の給与支給総額を、平成２６年と比較して増加させる計画</t>
    <phoneticPr fontId="13"/>
  </si>
  <si>
    <t>　　b.平成27年度に前年度比５％以上の給与支給総額の増加を予定しているのが読み取れる経営計画</t>
    <phoneticPr fontId="13"/>
  </si>
  <si>
    <t>　　　等の一部抜粋</t>
    <phoneticPr fontId="1"/>
  </si>
  <si>
    <t>　　　事業者と従業員間の覚書の写し</t>
    <phoneticPr fontId="2"/>
  </si>
  <si>
    <t>　　c.給与支給総額を５％以上増加させる予定であることを従業員が認識したことが判明する、</t>
    <phoneticPr fontId="13"/>
  </si>
  <si>
    <t>具体的な取組内容について</t>
    <rPh sb="0" eb="3">
      <t>グタイテキ</t>
    </rPh>
    <rPh sb="4" eb="6">
      <t>トリクミ</t>
    </rPh>
    <rPh sb="6" eb="8">
      <t>ナイヨウ</t>
    </rPh>
    <phoneticPr fontId="13"/>
  </si>
  <si>
    <t>01農業</t>
  </si>
  <si>
    <t>02林業</t>
  </si>
  <si>
    <t>03漁業</t>
  </si>
  <si>
    <t>04水産養殖業</t>
  </si>
  <si>
    <t>05鉱業、採石業、砂利採取業</t>
  </si>
  <si>
    <t>06総合工事業</t>
  </si>
  <si>
    <t>07職別工事業（設備工事業を除く）</t>
  </si>
  <si>
    <t>08設備工事業</t>
  </si>
  <si>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</si>
  <si>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</si>
  <si>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</si>
  <si>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</si>
  <si>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</si>
  <si>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</si>
  <si>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</si>
  <si>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</si>
  <si>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</si>
  <si>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</si>
  <si>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</si>
  <si>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</si>
  <si>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</si>
  <si>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</si>
  <si>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</si>
  <si>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</si>
  <si>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</si>
  <si>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</si>
  <si>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</si>
  <si>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</si>
  <si>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</si>
  <si>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</si>
  <si>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</si>
  <si>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</si>
  <si>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33電気業</t>
  </si>
  <si>
    <t>34ガス業</t>
  </si>
  <si>
    <t>35熱供給業</t>
  </si>
  <si>
    <t>36水道業</t>
  </si>
  <si>
    <t>37通信業</t>
  </si>
  <si>
    <t>38放送業</t>
  </si>
  <si>
    <t>39情報サービス業</t>
  </si>
  <si>
    <t>40インターネット付随サービス業</t>
  </si>
  <si>
    <t>41映像・音声・文字情報制作業</t>
  </si>
  <si>
    <t>42鉄道業</t>
  </si>
  <si>
    <t>43道路旅客運送業</t>
  </si>
  <si>
    <t>44道路貨物運送業</t>
  </si>
  <si>
    <t>45水運業</t>
  </si>
  <si>
    <t>46航空運輸業</t>
  </si>
  <si>
    <t>47倉庫業</t>
  </si>
  <si>
    <t>48運輸に附帯するサービス業</t>
  </si>
  <si>
    <t>49郵便業（信書便事業を含む）</t>
  </si>
  <si>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</si>
  <si>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</si>
  <si>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</si>
  <si>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</si>
  <si>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</si>
  <si>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</si>
  <si>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</si>
  <si>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</si>
  <si>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</si>
  <si>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</si>
  <si>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</si>
  <si>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</si>
  <si>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62銀行業</t>
  </si>
  <si>
    <t>63協同組織金融業</t>
  </si>
  <si>
    <t>64貸金業、クレジットカード業等非預金信用機関</t>
  </si>
  <si>
    <t>65金融商品取引業、商品先物取引業</t>
  </si>
  <si>
    <t>66補助的金融業等</t>
  </si>
  <si>
    <t>67保険業（保険媒介代理業、保険サービス業を含む）</t>
  </si>
  <si>
    <t>68不動産取引業</t>
  </si>
  <si>
    <t>69不動産賃貸業・管理業</t>
  </si>
  <si>
    <t>70物品賃貸業</t>
  </si>
  <si>
    <t>71学術・開発研究機関</t>
  </si>
  <si>
    <t>72専門サービス業（他に分類されないもの）</t>
  </si>
  <si>
    <t>73広告業</t>
  </si>
  <si>
    <t>74技術サービス業（他に分類されないもの）</t>
  </si>
  <si>
    <t>75宿泊業</t>
  </si>
  <si>
    <t>76飲食店</t>
  </si>
  <si>
    <t>77持ち帰り・配達飲食サービス業</t>
  </si>
  <si>
    <t>78洗濯・理容・美容・浴場業</t>
  </si>
  <si>
    <t>79その他の生活関連サービス業</t>
  </si>
  <si>
    <t>80娯楽業</t>
  </si>
  <si>
    <t>81学校教育</t>
  </si>
  <si>
    <t>82その他の教育、学習支援業</t>
  </si>
  <si>
    <t>83医療業</t>
  </si>
  <si>
    <t>84保健衛生</t>
  </si>
  <si>
    <t>85社会保険・社会福祉・介護事業</t>
  </si>
  <si>
    <t>86郵便局</t>
  </si>
  <si>
    <t>87協同組合（他に分類されないもの）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</si>
  <si>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</si>
  <si>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</si>
  <si>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</si>
  <si>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</si>
  <si>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</si>
  <si>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</si>
  <si>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</si>
  <si>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</si>
  <si>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</si>
  <si>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99分類不能の産業</t>
  </si>
  <si>
    <t>①</t>
    <phoneticPr fontId="13"/>
  </si>
  <si>
    <t>②</t>
    <phoneticPr fontId="13"/>
  </si>
  <si>
    <t>③</t>
    <phoneticPr fontId="13"/>
  </si>
  <si>
    <t>④</t>
    <phoneticPr fontId="13"/>
  </si>
  <si>
    <t>⑤</t>
    <phoneticPr fontId="13"/>
  </si>
  <si>
    <t>複数事業者による共同申請／共同申請者一覧（２）</t>
    <phoneticPr fontId="13"/>
  </si>
  <si>
    <t>⑥</t>
    <phoneticPr fontId="13"/>
  </si>
  <si>
    <t>⑦</t>
    <phoneticPr fontId="13"/>
  </si>
  <si>
    <t>⑧</t>
    <phoneticPr fontId="13"/>
  </si>
  <si>
    <t>⑨</t>
    <phoneticPr fontId="13"/>
  </si>
  <si>
    <t>⑩</t>
    <phoneticPr fontId="13"/>
  </si>
  <si>
    <t>前回応募</t>
    <rPh sb="0" eb="2">
      <t>ゼンカイ</t>
    </rPh>
    <rPh sb="2" eb="4">
      <t>オウボ</t>
    </rPh>
    <phoneticPr fontId="1"/>
  </si>
  <si>
    <t>大企業</t>
    <rPh sb="0" eb="3">
      <t>ダイキギョウ</t>
    </rPh>
    <phoneticPr fontId="1"/>
  </si>
  <si>
    <t>①</t>
    <phoneticPr fontId="1"/>
  </si>
  <si>
    <t>②</t>
    <phoneticPr fontId="1"/>
  </si>
  <si>
    <t>③</t>
    <phoneticPr fontId="1"/>
  </si>
  <si>
    <t>①</t>
    <phoneticPr fontId="13"/>
  </si>
  <si>
    <t>②</t>
    <phoneticPr fontId="13"/>
  </si>
  <si>
    <t>③</t>
    <phoneticPr fontId="13"/>
  </si>
  <si>
    <t>④</t>
    <phoneticPr fontId="13"/>
  </si>
  <si>
    <t>⑤</t>
    <phoneticPr fontId="13"/>
  </si>
  <si>
    <t>⑥</t>
    <phoneticPr fontId="13"/>
  </si>
  <si>
    <t>⑦</t>
    <phoneticPr fontId="13"/>
  </si>
  <si>
    <t>⑧</t>
    <phoneticPr fontId="13"/>
  </si>
  <si>
    <t>⑨</t>
    <phoneticPr fontId="13"/>
  </si>
  <si>
    <t>⑩</t>
    <phoneticPr fontId="13"/>
  </si>
  <si>
    <t>⑪</t>
    <phoneticPr fontId="13"/>
  </si>
  <si>
    <t>⑫</t>
    <phoneticPr fontId="13"/>
  </si>
  <si>
    <t>⑬</t>
    <phoneticPr fontId="13"/>
  </si>
  <si>
    <t>増額確認</t>
    <rPh sb="0" eb="2">
      <t>ゾウガク</t>
    </rPh>
    <rPh sb="2" eb="4">
      <t>カクニン</t>
    </rPh>
    <phoneticPr fontId="1"/>
  </si>
  <si>
    <t>処遇改善</t>
    <rPh sb="0" eb="2">
      <t>ショグウ</t>
    </rPh>
    <rPh sb="2" eb="4">
      <t>カイゼン</t>
    </rPh>
    <phoneticPr fontId="13"/>
  </si>
  <si>
    <t>様1複・郵便番号②</t>
  </si>
  <si>
    <t>様1複・住所②</t>
  </si>
  <si>
    <t>様1複・名称②</t>
  </si>
  <si>
    <t>様1複・代表者②</t>
  </si>
  <si>
    <t>様1複・電話番号②</t>
  </si>
  <si>
    <t>様1複・郵便番号③</t>
  </si>
  <si>
    <t>様1複・住所③</t>
  </si>
  <si>
    <t>様1複・名称③</t>
  </si>
  <si>
    <t>様1複・代表者③</t>
  </si>
  <si>
    <t>様1複・電話番号③</t>
  </si>
  <si>
    <t>様1複・郵便番号④</t>
  </si>
  <si>
    <t>様1複・住所④</t>
  </si>
  <si>
    <t>様1複・名称④</t>
  </si>
  <si>
    <t>様1複・代表者④</t>
  </si>
  <si>
    <t>様1複・電話番号④</t>
  </si>
  <si>
    <t>様1複・郵便番号⑤</t>
  </si>
  <si>
    <t>様1複・住所⑤</t>
  </si>
  <si>
    <t>様1複・名称⑤</t>
  </si>
  <si>
    <t>様1複・代表者⑤</t>
  </si>
  <si>
    <t>様1複・電話番号⑤</t>
  </si>
  <si>
    <t>様1複・郵便番号⑥</t>
  </si>
  <si>
    <t>様1複・住所⑥</t>
  </si>
  <si>
    <t>様1複・名称⑥</t>
  </si>
  <si>
    <t>様1複・代表者⑥</t>
  </si>
  <si>
    <t>様1複・電話番号⑥</t>
  </si>
  <si>
    <t>様1複・郵便番号⑦</t>
  </si>
  <si>
    <t>様1複・住所⑦</t>
  </si>
  <si>
    <t>様1複・名称⑦</t>
  </si>
  <si>
    <t>様1複・代表者⑦</t>
  </si>
  <si>
    <t>様1複・電話番号⑦</t>
  </si>
  <si>
    <t>様1複・郵便番号⑧</t>
  </si>
  <si>
    <t>様1複・住所⑧</t>
  </si>
  <si>
    <t>様1複・名称⑧</t>
  </si>
  <si>
    <t>様1複・代表者⑧</t>
  </si>
  <si>
    <t>様1複・電話番号⑧</t>
  </si>
  <si>
    <t>様1複・郵便番号⑨</t>
  </si>
  <si>
    <t>様1複・住所⑨</t>
  </si>
  <si>
    <t>様1複・名称⑨</t>
  </si>
  <si>
    <t>様1複・代表者⑨</t>
  </si>
  <si>
    <t>様1複・電話番号⑨</t>
  </si>
  <si>
    <t>様1複・郵便番号⑩</t>
  </si>
  <si>
    <t>様1複・住所⑩</t>
  </si>
  <si>
    <t>様1複・名称⑩</t>
  </si>
  <si>
    <t>様1複・代表者⑩</t>
  </si>
  <si>
    <t>様1複・電話番号⑩</t>
  </si>
  <si>
    <t>様2_1・事業者名</t>
  </si>
  <si>
    <t>様2_1・中分類番号</t>
  </si>
  <si>
    <t>様2_1・役職</t>
  </si>
  <si>
    <t>様2_1・前回無</t>
  </si>
  <si>
    <t>様2_1・大企業該当有</t>
  </si>
  <si>
    <t>様2_1・大企業該当無</t>
  </si>
  <si>
    <t>様3_1・事業者名</t>
  </si>
  <si>
    <t>様3_2・経費区分②</t>
  </si>
  <si>
    <t>様3_2・経費区分③</t>
  </si>
  <si>
    <t>様3_2・内容②</t>
  </si>
  <si>
    <t>様3_2・内容③</t>
  </si>
  <si>
    <t>様3_2・経費内訳②</t>
  </si>
  <si>
    <t>様3_2・経費内訳③</t>
  </si>
  <si>
    <t>様3_2・補助対象経費②</t>
  </si>
  <si>
    <t>様3_2・補助対象経費③</t>
  </si>
  <si>
    <t>様3_2・増額雇用</t>
  </si>
  <si>
    <t>様3_2・増額改善</t>
  </si>
  <si>
    <t>様3_2・増額買物</t>
  </si>
  <si>
    <t>様3_2_2・経費区分①</t>
  </si>
  <si>
    <t>様3_2_2・経費区分②</t>
  </si>
  <si>
    <t>様3_2_2・経費区分③</t>
  </si>
  <si>
    <t>様3_2_2・経費区分④</t>
  </si>
  <si>
    <t>様3_2_2・経費区分⑤</t>
  </si>
  <si>
    <t>様3_2_2・経費区分⑥</t>
  </si>
  <si>
    <t>様3_2_2・経費区分⑦</t>
  </si>
  <si>
    <t>様3_2_2・経費区分⑧</t>
  </si>
  <si>
    <t>様3_2_2・経費区分⑨</t>
  </si>
  <si>
    <t>様3_2_2・経費区分⑩</t>
  </si>
  <si>
    <t>様3_2_2・経費区分⑪</t>
  </si>
  <si>
    <t>様3_2_2・経費区分⑫</t>
  </si>
  <si>
    <t>様3_2_2・経費区分⑬</t>
  </si>
  <si>
    <t>様3_2_2・内容②</t>
  </si>
  <si>
    <t>様3_2_2・内容③</t>
  </si>
  <si>
    <t>様3_2_2・内容④</t>
  </si>
  <si>
    <t>様3_2_2・内容⑤</t>
  </si>
  <si>
    <t>様3_2_2・内容⑥</t>
  </si>
  <si>
    <t>様3_2_2・内容⑦</t>
  </si>
  <si>
    <t>様3_2_2・内容⑧</t>
  </si>
  <si>
    <t>様3_2_2・内容⑨</t>
  </si>
  <si>
    <t>様3_2_2・内容⑩</t>
  </si>
  <si>
    <t>様3_2_2・内容⑪</t>
  </si>
  <si>
    <t>様3_2_2・内容⑫</t>
  </si>
  <si>
    <t>様3_2_2・内容⑬</t>
  </si>
  <si>
    <t>様3_2_2・経費内訳②</t>
  </si>
  <si>
    <t>様3_2_2・経費内訳③</t>
  </si>
  <si>
    <t>様3_2_2・経費内訳④</t>
  </si>
  <si>
    <t>様3_2_2・経費内訳⑤</t>
  </si>
  <si>
    <t>様3_2_2・経費内訳⑥</t>
  </si>
  <si>
    <t>様3_2_2・経費内訳⑦</t>
  </si>
  <si>
    <t>様3_2_2・経費内訳⑧</t>
  </si>
  <si>
    <t>様3_2_2・経費内訳⑨</t>
  </si>
  <si>
    <t>様3_2_2・経費内訳⑩</t>
  </si>
  <si>
    <t>様3_2_2・経費内訳⑪</t>
  </si>
  <si>
    <t>様3_2_2・経費内訳⑫</t>
  </si>
  <si>
    <t>様3_2_2・経費内訳⑬</t>
  </si>
  <si>
    <t>様3_2_2・補助対象経費②</t>
  </si>
  <si>
    <t>様3_2_2・補助対象経費③</t>
  </si>
  <si>
    <t>様3_2_2・補助対象経費④</t>
  </si>
  <si>
    <t>様3_2_2・補助対象経費⑤</t>
  </si>
  <si>
    <t>様3_2_2・補助対象経費⑥</t>
  </si>
  <si>
    <t>様3_2_2・補助対象経費⑦</t>
  </si>
  <si>
    <t>様3_2_2・補助対象経費⑧</t>
  </si>
  <si>
    <t>様3_2_2・補助対象経費⑨</t>
  </si>
  <si>
    <t>様3_2_2・補助対象経費⑩</t>
  </si>
  <si>
    <t>様3_2_2・補助対象経費⑪</t>
  </si>
  <si>
    <t>様3_2_2・補助対象経費⑫</t>
  </si>
  <si>
    <t>様3_2_2・補助対象経費⑬</t>
  </si>
  <si>
    <t>様4・事業者要件</t>
  </si>
  <si>
    <t>様4・事業内容要件</t>
  </si>
  <si>
    <t>様5・住所</t>
  </si>
  <si>
    <t>様5・名称</t>
  </si>
  <si>
    <t>様5・代表者</t>
  </si>
  <si>
    <t>様6・住所</t>
  </si>
  <si>
    <t>様6・名称</t>
  </si>
  <si>
    <t>様6・代表者</t>
  </si>
  <si>
    <t>様6・教育訓練</t>
  </si>
  <si>
    <t>様6・賃上げ実施</t>
  </si>
  <si>
    <t>様6・賃上げ表明</t>
  </si>
  <si>
    <t>様7・名称</t>
  </si>
  <si>
    <t>様7・代表者</t>
  </si>
  <si>
    <t>様8・補助事業者名</t>
  </si>
  <si>
    <t>様8・事業名</t>
  </si>
  <si>
    <t>様4・事業者名</t>
  </si>
  <si>
    <t>様式1・単独</t>
    <rPh sb="0" eb="2">
      <t>ヨウシキ</t>
    </rPh>
    <rPh sb="4" eb="6">
      <t>タンドク</t>
    </rPh>
    <phoneticPr fontId="1"/>
  </si>
  <si>
    <t>代表者の役職・氏名</t>
    <rPh sb="0" eb="3">
      <t>ダイヒョウシャ</t>
    </rPh>
    <rPh sb="4" eb="6">
      <t>ヤクショク</t>
    </rPh>
    <rPh sb="7" eb="9">
      <t>シメイ</t>
    </rPh>
    <phoneticPr fontId="1"/>
  </si>
  <si>
    <t>様式1・複数</t>
    <rPh sb="4" eb="6">
      <t>フクスウ</t>
    </rPh>
    <phoneticPr fontId="1"/>
  </si>
  <si>
    <t>郵便番号（代表者）</t>
    <rPh sb="0" eb="4">
      <t>ユウビンバンゴウ</t>
    </rPh>
    <rPh sb="5" eb="8">
      <t>ダイヒョウシャ</t>
    </rPh>
    <phoneticPr fontId="13"/>
  </si>
  <si>
    <t>住所（代表者）</t>
    <rPh sb="0" eb="2">
      <t>ジュウショ</t>
    </rPh>
    <phoneticPr fontId="13"/>
  </si>
  <si>
    <t>名称（代表者）</t>
    <rPh sb="0" eb="2">
      <t>メイショウ</t>
    </rPh>
    <phoneticPr fontId="13"/>
  </si>
  <si>
    <t>代表者の役職・氏名（代表者）</t>
    <rPh sb="0" eb="3">
      <t>ダイヒョウシャ</t>
    </rPh>
    <rPh sb="4" eb="6">
      <t>ヤクショク</t>
    </rPh>
    <rPh sb="7" eb="9">
      <t>シメイ</t>
    </rPh>
    <phoneticPr fontId="13"/>
  </si>
  <si>
    <t>電話番号（代表者）</t>
    <rPh sb="0" eb="2">
      <t>デンワ</t>
    </rPh>
    <rPh sb="2" eb="4">
      <t>バンゴウ</t>
    </rPh>
    <rPh sb="5" eb="8">
      <t>ダイヒョウシャ</t>
    </rPh>
    <phoneticPr fontId="13"/>
  </si>
  <si>
    <t>郵便番号（その他①）</t>
    <rPh sb="0" eb="4">
      <t>ユウビンバンゴウ</t>
    </rPh>
    <rPh sb="7" eb="8">
      <t>タ</t>
    </rPh>
    <phoneticPr fontId="13"/>
  </si>
  <si>
    <t>住所（その他①）</t>
    <rPh sb="0" eb="2">
      <t>ジュウショ</t>
    </rPh>
    <phoneticPr fontId="13"/>
  </si>
  <si>
    <t>名称（その他①）</t>
    <rPh sb="0" eb="2">
      <t>メイショウ</t>
    </rPh>
    <phoneticPr fontId="13"/>
  </si>
  <si>
    <t>代表者の役職・氏名（その他①）</t>
    <rPh sb="0" eb="3">
      <t>ダイヒョウシャ</t>
    </rPh>
    <rPh sb="4" eb="6">
      <t>ヤクショク</t>
    </rPh>
    <rPh sb="7" eb="9">
      <t>シメイ</t>
    </rPh>
    <phoneticPr fontId="13"/>
  </si>
  <si>
    <t>電話番号（その他①）</t>
    <rPh sb="0" eb="2">
      <t>デンワ</t>
    </rPh>
    <rPh sb="2" eb="4">
      <t>バンゴウ</t>
    </rPh>
    <phoneticPr fontId="13"/>
  </si>
  <si>
    <t>郵便番号（その他②）</t>
    <rPh sb="0" eb="4">
      <t>ユウビンバンゴウ</t>
    </rPh>
    <rPh sb="7" eb="8">
      <t>タ</t>
    </rPh>
    <phoneticPr fontId="13"/>
  </si>
  <si>
    <t>住所（その他②）</t>
    <rPh sb="0" eb="2">
      <t>ジュウショ</t>
    </rPh>
    <phoneticPr fontId="13"/>
  </si>
  <si>
    <t>名称（その他②）</t>
    <rPh sb="0" eb="2">
      <t>メイショウ</t>
    </rPh>
    <phoneticPr fontId="13"/>
  </si>
  <si>
    <t>代表者の役職・氏名（その他②）</t>
    <rPh sb="0" eb="3">
      <t>ダイヒョウシャ</t>
    </rPh>
    <rPh sb="4" eb="6">
      <t>ヤクショク</t>
    </rPh>
    <rPh sb="7" eb="9">
      <t>シメイ</t>
    </rPh>
    <phoneticPr fontId="13"/>
  </si>
  <si>
    <t>電話番号（その他②）</t>
    <rPh sb="0" eb="2">
      <t>デンワ</t>
    </rPh>
    <rPh sb="2" eb="4">
      <t>バンゴウ</t>
    </rPh>
    <phoneticPr fontId="13"/>
  </si>
  <si>
    <t>郵便番号（その他③）</t>
    <rPh sb="0" eb="4">
      <t>ユウビンバンゴウ</t>
    </rPh>
    <rPh sb="7" eb="8">
      <t>タ</t>
    </rPh>
    <phoneticPr fontId="13"/>
  </si>
  <si>
    <t>住所（その他③）</t>
    <rPh sb="0" eb="2">
      <t>ジュウショ</t>
    </rPh>
    <phoneticPr fontId="13"/>
  </si>
  <si>
    <t>名称（その他③）</t>
    <rPh sb="0" eb="2">
      <t>メイショウ</t>
    </rPh>
    <phoneticPr fontId="13"/>
  </si>
  <si>
    <t>代表者の役職・氏名（その他③）</t>
    <rPh sb="0" eb="3">
      <t>ダイヒョウシャ</t>
    </rPh>
    <rPh sb="4" eb="6">
      <t>ヤクショク</t>
    </rPh>
    <rPh sb="7" eb="9">
      <t>シメイ</t>
    </rPh>
    <phoneticPr fontId="13"/>
  </si>
  <si>
    <t>電話番号（その他③）</t>
    <rPh sb="0" eb="2">
      <t>デンワ</t>
    </rPh>
    <rPh sb="2" eb="4">
      <t>バンゴウ</t>
    </rPh>
    <phoneticPr fontId="13"/>
  </si>
  <si>
    <t>電話番号（その他④）</t>
    <rPh sb="0" eb="2">
      <t>デンワ</t>
    </rPh>
    <rPh sb="2" eb="4">
      <t>バンゴウ</t>
    </rPh>
    <phoneticPr fontId="13"/>
  </si>
  <si>
    <t>代表者の役職・氏名（その他④）</t>
    <rPh sb="0" eb="3">
      <t>ダイヒョウシャ</t>
    </rPh>
    <rPh sb="4" eb="6">
      <t>ヤクショク</t>
    </rPh>
    <rPh sb="7" eb="9">
      <t>シメイ</t>
    </rPh>
    <phoneticPr fontId="13"/>
  </si>
  <si>
    <t>名称（その他④）</t>
    <rPh sb="0" eb="2">
      <t>メイショウ</t>
    </rPh>
    <phoneticPr fontId="13"/>
  </si>
  <si>
    <t>住所（その他④）</t>
    <rPh sb="0" eb="2">
      <t>ジュウショ</t>
    </rPh>
    <phoneticPr fontId="13"/>
  </si>
  <si>
    <t>郵便番号（その他④）</t>
    <rPh sb="0" eb="4">
      <t>ユウビンバンゴウ</t>
    </rPh>
    <rPh sb="7" eb="8">
      <t>タ</t>
    </rPh>
    <phoneticPr fontId="13"/>
  </si>
  <si>
    <t>電話番号（その他⑤）</t>
    <rPh sb="0" eb="2">
      <t>デンワ</t>
    </rPh>
    <rPh sb="2" eb="4">
      <t>バンゴウ</t>
    </rPh>
    <phoneticPr fontId="13"/>
  </si>
  <si>
    <t>代表者の役職・氏名（その他⑤）</t>
    <rPh sb="0" eb="3">
      <t>ダイヒョウシャ</t>
    </rPh>
    <rPh sb="4" eb="6">
      <t>ヤクショク</t>
    </rPh>
    <rPh sb="7" eb="9">
      <t>シメイ</t>
    </rPh>
    <phoneticPr fontId="13"/>
  </si>
  <si>
    <t>名称（その他⑤）</t>
    <rPh sb="0" eb="2">
      <t>メイショウ</t>
    </rPh>
    <phoneticPr fontId="13"/>
  </si>
  <si>
    <t>住所（その他⑤）</t>
    <rPh sb="0" eb="2">
      <t>ジュウショ</t>
    </rPh>
    <phoneticPr fontId="13"/>
  </si>
  <si>
    <t>郵便番号（その他⑤）</t>
    <rPh sb="0" eb="4">
      <t>ユウビンバンゴウ</t>
    </rPh>
    <rPh sb="7" eb="8">
      <t>タ</t>
    </rPh>
    <phoneticPr fontId="13"/>
  </si>
  <si>
    <t>様式2</t>
    <rPh sb="0" eb="2">
      <t>ヨウシキ</t>
    </rPh>
    <phoneticPr fontId="1"/>
  </si>
  <si>
    <t>中分類番号</t>
    <rPh sb="0" eb="1">
      <t>チュウ</t>
    </rPh>
    <rPh sb="1" eb="3">
      <t>ブンルイ</t>
    </rPh>
    <rPh sb="3" eb="5">
      <t>バンゴウ</t>
    </rPh>
    <phoneticPr fontId="1"/>
  </si>
  <si>
    <t>中分類名称</t>
    <rPh sb="0" eb="1">
      <t>チュウ</t>
    </rPh>
    <rPh sb="1" eb="3">
      <t>ブンルイ</t>
    </rPh>
    <rPh sb="3" eb="5">
      <t>メイショウ</t>
    </rPh>
    <phoneticPr fontId="1"/>
  </si>
  <si>
    <t>従業員</t>
    <rPh sb="0" eb="3">
      <t>ジュウギョウイン</t>
    </rPh>
    <phoneticPr fontId="1"/>
  </si>
  <si>
    <t>資本金</t>
    <rPh sb="0" eb="3">
      <t>シホンキン</t>
    </rPh>
    <phoneticPr fontId="1"/>
  </si>
  <si>
    <t>創業・設立年月</t>
    <rPh sb="0" eb="2">
      <t>ソウギョウ</t>
    </rPh>
    <rPh sb="3" eb="5">
      <t>セツリツ</t>
    </rPh>
    <rPh sb="5" eb="7">
      <t>ネンゲツ</t>
    </rPh>
    <phoneticPr fontId="1"/>
  </si>
  <si>
    <t>氏名</t>
    <rPh sb="0" eb="2">
      <t>シメイ</t>
    </rPh>
    <phoneticPr fontId="1"/>
  </si>
  <si>
    <t>ふりがな</t>
    <phoneticPr fontId="1"/>
  </si>
  <si>
    <t>〒</t>
    <phoneticPr fontId="1"/>
  </si>
  <si>
    <t>連絡担当者</t>
    <rPh sb="0" eb="2">
      <t>レンラク</t>
    </rPh>
    <rPh sb="2" eb="5">
      <t>タントウシャ</t>
    </rPh>
    <phoneticPr fontId="1"/>
  </si>
  <si>
    <t>住所</t>
    <rPh sb="0" eb="2">
      <t>ジュウショ</t>
    </rPh>
    <phoneticPr fontId="1"/>
  </si>
  <si>
    <t>電話番号</t>
    <rPh sb="0" eb="2">
      <t>デンワ</t>
    </rPh>
    <rPh sb="2" eb="4">
      <t>バンゴウ</t>
    </rPh>
    <phoneticPr fontId="1"/>
  </si>
  <si>
    <t>携帯番号</t>
    <rPh sb="0" eb="2">
      <t>ケイタイ</t>
    </rPh>
    <rPh sb="2" eb="4">
      <t>バンゴウ</t>
    </rPh>
    <phoneticPr fontId="1"/>
  </si>
  <si>
    <t>Email</t>
    <phoneticPr fontId="1"/>
  </si>
  <si>
    <t>FAX</t>
    <phoneticPr fontId="1"/>
  </si>
  <si>
    <t>前回実施有無</t>
    <rPh sb="0" eb="2">
      <t>ゼンカイ</t>
    </rPh>
    <rPh sb="2" eb="4">
      <t>ジッシ</t>
    </rPh>
    <rPh sb="4" eb="6">
      <t>ウム</t>
    </rPh>
    <phoneticPr fontId="1"/>
  </si>
  <si>
    <t>みなし大企業</t>
    <rPh sb="3" eb="6">
      <t>ダイキギョウ</t>
    </rPh>
    <phoneticPr fontId="1"/>
  </si>
  <si>
    <t>様式2-2</t>
    <rPh sb="0" eb="2">
      <t>ヨウシキ</t>
    </rPh>
    <phoneticPr fontId="1"/>
  </si>
  <si>
    <t>企業概要</t>
    <rPh sb="0" eb="2">
      <t>キギョウ</t>
    </rPh>
    <rPh sb="2" eb="4">
      <t>ガイヨウ</t>
    </rPh>
    <phoneticPr fontId="1"/>
  </si>
  <si>
    <t>顧客ニーズと市場の動向</t>
    <rPh sb="0" eb="2">
      <t>コキャク</t>
    </rPh>
    <rPh sb="6" eb="8">
      <t>シジョウ</t>
    </rPh>
    <rPh sb="9" eb="11">
      <t>ドウコウ</t>
    </rPh>
    <phoneticPr fontId="1"/>
  </si>
  <si>
    <t>自社の強み</t>
    <rPh sb="0" eb="2">
      <t>ジシャ</t>
    </rPh>
    <rPh sb="3" eb="4">
      <t>ツヨ</t>
    </rPh>
    <phoneticPr fontId="1"/>
  </si>
  <si>
    <t>経営方針</t>
    <rPh sb="0" eb="2">
      <t>ケイエイ</t>
    </rPh>
    <rPh sb="2" eb="4">
      <t>ホウシン</t>
    </rPh>
    <phoneticPr fontId="1"/>
  </si>
  <si>
    <t>様式3</t>
    <rPh sb="0" eb="2">
      <t>ヨウシキ</t>
    </rPh>
    <phoneticPr fontId="1"/>
  </si>
  <si>
    <t>補助事業名</t>
    <rPh sb="0" eb="2">
      <t>ホジョ</t>
    </rPh>
    <rPh sb="2" eb="4">
      <t>ジギョウ</t>
    </rPh>
    <rPh sb="4" eb="5">
      <t>メイ</t>
    </rPh>
    <phoneticPr fontId="1"/>
  </si>
  <si>
    <t>事業内容</t>
    <rPh sb="0" eb="2">
      <t>ジギョウ</t>
    </rPh>
    <rPh sb="2" eb="4">
      <t>ナイヨウ</t>
    </rPh>
    <phoneticPr fontId="1"/>
  </si>
  <si>
    <t>共同事業の必要性</t>
    <rPh sb="0" eb="2">
      <t>キョウドウ</t>
    </rPh>
    <rPh sb="2" eb="4">
      <t>ジギョウ</t>
    </rPh>
    <rPh sb="5" eb="8">
      <t>ヒツヨウセイ</t>
    </rPh>
    <phoneticPr fontId="1"/>
  </si>
  <si>
    <t>共同事業の役割分担</t>
    <rPh sb="0" eb="2">
      <t>キョウドウ</t>
    </rPh>
    <rPh sb="2" eb="4">
      <t>ジギョウ</t>
    </rPh>
    <rPh sb="5" eb="7">
      <t>ヤクワリ</t>
    </rPh>
    <rPh sb="7" eb="9">
      <t>ブンタン</t>
    </rPh>
    <phoneticPr fontId="1"/>
  </si>
  <si>
    <t>事業の効果</t>
    <rPh sb="0" eb="2">
      <t>ジギョウ</t>
    </rPh>
    <rPh sb="3" eb="5">
      <t>コウカ</t>
    </rPh>
    <phoneticPr fontId="1"/>
  </si>
  <si>
    <t>経費区分①</t>
    <rPh sb="0" eb="2">
      <t>ケイヒ</t>
    </rPh>
    <rPh sb="2" eb="4">
      <t>クブン</t>
    </rPh>
    <phoneticPr fontId="1"/>
  </si>
  <si>
    <t>内容・必要理由①</t>
    <rPh sb="0" eb="2">
      <t>ナイヨウ</t>
    </rPh>
    <rPh sb="3" eb="5">
      <t>ヒツヨウ</t>
    </rPh>
    <rPh sb="5" eb="7">
      <t>リユウ</t>
    </rPh>
    <phoneticPr fontId="1"/>
  </si>
  <si>
    <t>経費内訳①</t>
    <rPh sb="0" eb="2">
      <t>ケイヒ</t>
    </rPh>
    <rPh sb="2" eb="4">
      <t>ウチワケ</t>
    </rPh>
    <phoneticPr fontId="1"/>
  </si>
  <si>
    <t>補助対象経費①</t>
    <rPh sb="0" eb="2">
      <t>ホジョ</t>
    </rPh>
    <rPh sb="2" eb="4">
      <t>タイショウ</t>
    </rPh>
    <rPh sb="4" eb="6">
      <t>ケイヒ</t>
    </rPh>
    <phoneticPr fontId="1"/>
  </si>
  <si>
    <t>経費区分②</t>
    <rPh sb="0" eb="2">
      <t>ケイヒ</t>
    </rPh>
    <rPh sb="2" eb="4">
      <t>クブン</t>
    </rPh>
    <phoneticPr fontId="1"/>
  </si>
  <si>
    <t>内容・必要理由②</t>
    <rPh sb="0" eb="2">
      <t>ナイヨウ</t>
    </rPh>
    <rPh sb="3" eb="5">
      <t>ヒツヨウ</t>
    </rPh>
    <rPh sb="5" eb="7">
      <t>リユウ</t>
    </rPh>
    <phoneticPr fontId="1"/>
  </si>
  <si>
    <t>経費内訳②</t>
    <rPh sb="0" eb="2">
      <t>ケイヒ</t>
    </rPh>
    <rPh sb="2" eb="4">
      <t>ウチワケ</t>
    </rPh>
    <phoneticPr fontId="1"/>
  </si>
  <si>
    <t>補助対象経費②</t>
    <rPh sb="0" eb="2">
      <t>ホジョ</t>
    </rPh>
    <rPh sb="2" eb="4">
      <t>タイショウ</t>
    </rPh>
    <rPh sb="4" eb="6">
      <t>ケイヒ</t>
    </rPh>
    <phoneticPr fontId="1"/>
  </si>
  <si>
    <t>経費区分③</t>
    <rPh sb="0" eb="2">
      <t>ケイヒ</t>
    </rPh>
    <rPh sb="2" eb="4">
      <t>クブン</t>
    </rPh>
    <phoneticPr fontId="1"/>
  </si>
  <si>
    <t>内容・必要理由③</t>
    <rPh sb="0" eb="2">
      <t>ナイヨウ</t>
    </rPh>
    <rPh sb="3" eb="5">
      <t>ヒツヨウ</t>
    </rPh>
    <rPh sb="5" eb="7">
      <t>リユウ</t>
    </rPh>
    <phoneticPr fontId="1"/>
  </si>
  <si>
    <t>経費内訳③</t>
    <rPh sb="0" eb="2">
      <t>ケイヒ</t>
    </rPh>
    <rPh sb="2" eb="4">
      <t>ウチワケ</t>
    </rPh>
    <phoneticPr fontId="1"/>
  </si>
  <si>
    <t>補助対象経費③</t>
    <rPh sb="0" eb="2">
      <t>ホジョ</t>
    </rPh>
    <rPh sb="2" eb="4">
      <t>タイショウ</t>
    </rPh>
    <rPh sb="4" eb="6">
      <t>ケイヒ</t>
    </rPh>
    <phoneticPr fontId="1"/>
  </si>
  <si>
    <t>補助対象経費合計</t>
    <rPh sb="0" eb="2">
      <t>ホジョ</t>
    </rPh>
    <rPh sb="2" eb="4">
      <t>タイショウ</t>
    </rPh>
    <rPh sb="4" eb="6">
      <t>ケイヒ</t>
    </rPh>
    <rPh sb="6" eb="8">
      <t>ゴウケイ</t>
    </rPh>
    <phoneticPr fontId="1"/>
  </si>
  <si>
    <t>補助金交付申請額</t>
    <rPh sb="0" eb="3">
      <t>ホジョキン</t>
    </rPh>
    <rPh sb="3" eb="5">
      <t>コウフ</t>
    </rPh>
    <rPh sb="5" eb="7">
      <t>シンセイ</t>
    </rPh>
    <rPh sb="7" eb="8">
      <t>ガク</t>
    </rPh>
    <phoneticPr fontId="1"/>
  </si>
  <si>
    <t>自己資金￥</t>
    <rPh sb="0" eb="2">
      <t>ジコ</t>
    </rPh>
    <rPh sb="2" eb="4">
      <t>シキン</t>
    </rPh>
    <phoneticPr fontId="1"/>
  </si>
  <si>
    <t>補助金￥</t>
    <rPh sb="0" eb="3">
      <t>ホジョキン</t>
    </rPh>
    <phoneticPr fontId="1"/>
  </si>
  <si>
    <t>借入金￥</t>
    <rPh sb="0" eb="2">
      <t>カリイレ</t>
    </rPh>
    <rPh sb="2" eb="3">
      <t>キン</t>
    </rPh>
    <phoneticPr fontId="1"/>
  </si>
  <si>
    <t>借入金調達先</t>
    <rPh sb="0" eb="2">
      <t>カリイレ</t>
    </rPh>
    <rPh sb="2" eb="3">
      <t>キン</t>
    </rPh>
    <rPh sb="3" eb="6">
      <t>チョウタツサキ</t>
    </rPh>
    <phoneticPr fontId="1"/>
  </si>
  <si>
    <t>その他￥</t>
    <rPh sb="2" eb="3">
      <t>タ</t>
    </rPh>
    <phoneticPr fontId="1"/>
  </si>
  <si>
    <t>その他調達先</t>
    <rPh sb="2" eb="3">
      <t>タ</t>
    </rPh>
    <rPh sb="3" eb="6">
      <t>チョウタツサキ</t>
    </rPh>
    <phoneticPr fontId="1"/>
  </si>
  <si>
    <t>合計額￥</t>
    <rPh sb="0" eb="2">
      <t>ゴウケイ</t>
    </rPh>
    <rPh sb="2" eb="3">
      <t>ガク</t>
    </rPh>
    <phoneticPr fontId="1"/>
  </si>
  <si>
    <t>資金調達先</t>
    <rPh sb="0" eb="2">
      <t>シキン</t>
    </rPh>
    <rPh sb="2" eb="5">
      <t>チョウタツサキ</t>
    </rPh>
    <phoneticPr fontId="1"/>
  </si>
  <si>
    <t>様式4</t>
    <rPh sb="0" eb="2">
      <t>ヨウシキ</t>
    </rPh>
    <phoneticPr fontId="1"/>
  </si>
  <si>
    <t>商工会名</t>
    <rPh sb="0" eb="3">
      <t>ショウコウカイ</t>
    </rPh>
    <rPh sb="3" eb="4">
      <t>メイ</t>
    </rPh>
    <phoneticPr fontId="1"/>
  </si>
  <si>
    <t>商工会担当者名</t>
    <rPh sb="0" eb="3">
      <t>ショウコウカイ</t>
    </rPh>
    <rPh sb="3" eb="6">
      <t>タントウシャ</t>
    </rPh>
    <rPh sb="6" eb="7">
      <t>メイ</t>
    </rPh>
    <phoneticPr fontId="1"/>
  </si>
  <si>
    <t>商工会Email</t>
    <rPh sb="0" eb="3">
      <t>ショウコウカイ</t>
    </rPh>
    <phoneticPr fontId="1"/>
  </si>
  <si>
    <t>企業からの要望</t>
    <rPh sb="0" eb="2">
      <t>キギョウ</t>
    </rPh>
    <rPh sb="5" eb="7">
      <t>ヨウボウ</t>
    </rPh>
    <phoneticPr fontId="1"/>
  </si>
  <si>
    <t>支援目標</t>
    <rPh sb="0" eb="2">
      <t>シエン</t>
    </rPh>
    <rPh sb="2" eb="4">
      <t>モクヒョウ</t>
    </rPh>
    <phoneticPr fontId="1"/>
  </si>
  <si>
    <t>支援内容</t>
    <rPh sb="0" eb="2">
      <t>シエン</t>
    </rPh>
    <rPh sb="2" eb="4">
      <t>ナイヨウ</t>
    </rPh>
    <phoneticPr fontId="1"/>
  </si>
  <si>
    <t>様式5</t>
    <rPh sb="0" eb="2">
      <t>ヨウシキ</t>
    </rPh>
    <phoneticPr fontId="1"/>
  </si>
  <si>
    <t>事業完了予定日</t>
    <rPh sb="0" eb="2">
      <t>ジギョウ</t>
    </rPh>
    <rPh sb="2" eb="4">
      <t>カンリョウ</t>
    </rPh>
    <rPh sb="4" eb="7">
      <t>ヨテイビ</t>
    </rPh>
    <phoneticPr fontId="1"/>
  </si>
  <si>
    <t>収入金有無</t>
    <rPh sb="0" eb="2">
      <t>シュウニュウ</t>
    </rPh>
    <rPh sb="2" eb="3">
      <t>キン</t>
    </rPh>
    <rPh sb="3" eb="5">
      <t>ウム</t>
    </rPh>
    <phoneticPr fontId="1"/>
  </si>
  <si>
    <t>収入金内容</t>
    <rPh sb="0" eb="2">
      <t>シュウニュウ</t>
    </rPh>
    <rPh sb="2" eb="3">
      <t>キン</t>
    </rPh>
    <rPh sb="3" eb="5">
      <t>ナイヨウ</t>
    </rPh>
    <phoneticPr fontId="1"/>
  </si>
  <si>
    <t>消費税適用</t>
    <rPh sb="0" eb="3">
      <t>ショウヒゼイ</t>
    </rPh>
    <rPh sb="3" eb="5">
      <t>テキヨウ</t>
    </rPh>
    <phoneticPr fontId="1"/>
  </si>
  <si>
    <t>様式6</t>
    <rPh sb="0" eb="2">
      <t>ヨウシキ</t>
    </rPh>
    <phoneticPr fontId="1"/>
  </si>
  <si>
    <t>処遇改善種類</t>
    <rPh sb="0" eb="2">
      <t>ショグウ</t>
    </rPh>
    <rPh sb="2" eb="4">
      <t>カイゼン</t>
    </rPh>
    <rPh sb="4" eb="6">
      <t>シュルイ</t>
    </rPh>
    <phoneticPr fontId="1"/>
  </si>
  <si>
    <t>処遇改善内容</t>
    <rPh sb="0" eb="2">
      <t>ショグウ</t>
    </rPh>
    <rPh sb="2" eb="4">
      <t>カイゼン</t>
    </rPh>
    <rPh sb="4" eb="6">
      <t>ナイヨウ</t>
    </rPh>
    <phoneticPr fontId="1"/>
  </si>
  <si>
    <t>様式7</t>
    <rPh sb="0" eb="2">
      <t>ヨウシキ</t>
    </rPh>
    <phoneticPr fontId="1"/>
  </si>
  <si>
    <t>事業実施行政名</t>
    <rPh sb="0" eb="2">
      <t>ジギョウ</t>
    </rPh>
    <rPh sb="2" eb="4">
      <t>ジッシ</t>
    </rPh>
    <rPh sb="4" eb="6">
      <t>ギョウセイ</t>
    </rPh>
    <rPh sb="6" eb="7">
      <t>メイ</t>
    </rPh>
    <phoneticPr fontId="1"/>
  </si>
  <si>
    <t>事業実施地域</t>
    <rPh sb="0" eb="2">
      <t>ジギョウ</t>
    </rPh>
    <rPh sb="2" eb="4">
      <t>ジッシ</t>
    </rPh>
    <rPh sb="4" eb="6">
      <t>チイキ</t>
    </rPh>
    <phoneticPr fontId="1"/>
  </si>
  <si>
    <t>住民属性・高齢者</t>
    <rPh sb="0" eb="2">
      <t>ジュウミン</t>
    </rPh>
    <rPh sb="2" eb="4">
      <t>ゾクセイ</t>
    </rPh>
    <rPh sb="5" eb="8">
      <t>コウレイシャ</t>
    </rPh>
    <phoneticPr fontId="1"/>
  </si>
  <si>
    <t>住民属性・若者</t>
    <rPh sb="0" eb="2">
      <t>ジュウミン</t>
    </rPh>
    <rPh sb="2" eb="4">
      <t>ゾクセイ</t>
    </rPh>
    <rPh sb="5" eb="7">
      <t>ワカモノ</t>
    </rPh>
    <phoneticPr fontId="1"/>
  </si>
  <si>
    <t>住民属性・主婦</t>
    <rPh sb="0" eb="2">
      <t>ジュウミン</t>
    </rPh>
    <rPh sb="2" eb="4">
      <t>ゾクセイ</t>
    </rPh>
    <rPh sb="5" eb="7">
      <t>シュフ</t>
    </rPh>
    <phoneticPr fontId="1"/>
  </si>
  <si>
    <t>住民属性・ファミリー</t>
    <rPh sb="0" eb="2">
      <t>ジュウミン</t>
    </rPh>
    <rPh sb="2" eb="4">
      <t>ゾクセイ</t>
    </rPh>
    <phoneticPr fontId="1"/>
  </si>
  <si>
    <t>住民属性・その他</t>
    <rPh sb="0" eb="2">
      <t>ジュウミン</t>
    </rPh>
    <rPh sb="2" eb="4">
      <t>ゾクセイ</t>
    </rPh>
    <rPh sb="7" eb="8">
      <t>タ</t>
    </rPh>
    <phoneticPr fontId="1"/>
  </si>
  <si>
    <t>住民属性・その他内容</t>
    <rPh sb="0" eb="2">
      <t>ジュウミン</t>
    </rPh>
    <rPh sb="2" eb="4">
      <t>ゾクセイ</t>
    </rPh>
    <rPh sb="7" eb="8">
      <t>タ</t>
    </rPh>
    <rPh sb="8" eb="10">
      <t>ナイヨウ</t>
    </rPh>
    <phoneticPr fontId="1"/>
  </si>
  <si>
    <t>移動手段・徒歩</t>
    <rPh sb="0" eb="2">
      <t>イドウ</t>
    </rPh>
    <rPh sb="2" eb="4">
      <t>シュダン</t>
    </rPh>
    <rPh sb="5" eb="7">
      <t>トホ</t>
    </rPh>
    <phoneticPr fontId="1"/>
  </si>
  <si>
    <t>移動手段・車</t>
    <rPh sb="0" eb="2">
      <t>イドウ</t>
    </rPh>
    <rPh sb="2" eb="4">
      <t>シュダン</t>
    </rPh>
    <rPh sb="5" eb="6">
      <t>クルマ</t>
    </rPh>
    <phoneticPr fontId="1"/>
  </si>
  <si>
    <t>移動手段・自転車</t>
    <rPh sb="0" eb="2">
      <t>イドウ</t>
    </rPh>
    <rPh sb="2" eb="4">
      <t>シュダン</t>
    </rPh>
    <rPh sb="5" eb="8">
      <t>ジテンシャ</t>
    </rPh>
    <phoneticPr fontId="1"/>
  </si>
  <si>
    <t>移動手段・鉄道</t>
    <rPh sb="0" eb="2">
      <t>イドウ</t>
    </rPh>
    <rPh sb="2" eb="4">
      <t>シュダン</t>
    </rPh>
    <rPh sb="5" eb="7">
      <t>テツドウ</t>
    </rPh>
    <phoneticPr fontId="1"/>
  </si>
  <si>
    <t>移動手段・バス</t>
    <rPh sb="0" eb="2">
      <t>イドウ</t>
    </rPh>
    <rPh sb="2" eb="4">
      <t>シュダン</t>
    </rPh>
    <phoneticPr fontId="1"/>
  </si>
  <si>
    <t>様式8</t>
    <rPh sb="0" eb="2">
      <t>ヨウシキ</t>
    </rPh>
    <phoneticPr fontId="1"/>
  </si>
  <si>
    <t>行政名称</t>
    <rPh sb="0" eb="2">
      <t>ギョウセイ</t>
    </rPh>
    <rPh sb="2" eb="4">
      <t>メイショウ</t>
    </rPh>
    <phoneticPr fontId="1"/>
  </si>
  <si>
    <t>担当部署</t>
    <rPh sb="0" eb="2">
      <t>タントウ</t>
    </rPh>
    <rPh sb="2" eb="4">
      <t>ブショ</t>
    </rPh>
    <phoneticPr fontId="1"/>
  </si>
  <si>
    <t>担当者名</t>
    <rPh sb="0" eb="2">
      <t>タントウ</t>
    </rPh>
    <rPh sb="2" eb="3">
      <t>シャ</t>
    </rPh>
    <rPh sb="3" eb="4">
      <t>メイ</t>
    </rPh>
    <phoneticPr fontId="1"/>
  </si>
  <si>
    <t>所在地</t>
    <rPh sb="0" eb="3">
      <t>ショザイチ</t>
    </rPh>
    <phoneticPr fontId="1"/>
  </si>
  <si>
    <t>買い物弱者の状況</t>
    <rPh sb="0" eb="1">
      <t>カ</t>
    </rPh>
    <rPh sb="2" eb="3">
      <t>モノ</t>
    </rPh>
    <rPh sb="3" eb="5">
      <t>ジャクシャ</t>
    </rPh>
    <rPh sb="6" eb="8">
      <t>ジョウキョウ</t>
    </rPh>
    <phoneticPr fontId="1"/>
  </si>
  <si>
    <t>効果と意義</t>
    <rPh sb="0" eb="2">
      <t>コウカ</t>
    </rPh>
    <rPh sb="3" eb="5">
      <t>イギ</t>
    </rPh>
    <phoneticPr fontId="1"/>
  </si>
  <si>
    <t>様1単・郵便番号</t>
    <phoneticPr fontId="13"/>
  </si>
  <si>
    <t>様1単・住所</t>
    <phoneticPr fontId="13"/>
  </si>
  <si>
    <t>様1単・名称</t>
    <phoneticPr fontId="13"/>
  </si>
  <si>
    <t>様1単・代表者</t>
    <phoneticPr fontId="13"/>
  </si>
  <si>
    <t>様1複・郵便番号</t>
    <phoneticPr fontId="13"/>
  </si>
  <si>
    <t>様1複・住所</t>
    <phoneticPr fontId="13"/>
  </si>
  <si>
    <t>様1複・名称</t>
    <phoneticPr fontId="13"/>
  </si>
  <si>
    <t>様1複・代表者</t>
    <phoneticPr fontId="13"/>
  </si>
  <si>
    <t>様1複・郵便番号①</t>
    <phoneticPr fontId="13"/>
  </si>
  <si>
    <t>様1複・住所①</t>
    <phoneticPr fontId="13"/>
  </si>
  <si>
    <t>様1複・名称①</t>
    <phoneticPr fontId="13"/>
  </si>
  <si>
    <t>様1複・代表者①</t>
    <phoneticPr fontId="13"/>
  </si>
  <si>
    <t>様1複・電話番号①</t>
    <phoneticPr fontId="13"/>
  </si>
  <si>
    <t>郵便番号（その他⑥）</t>
    <rPh sb="0" eb="4">
      <t>ユウビンバンゴウ</t>
    </rPh>
    <rPh sb="7" eb="8">
      <t>タ</t>
    </rPh>
    <phoneticPr fontId="13"/>
  </si>
  <si>
    <t>住所（その他⑥）</t>
    <rPh sb="0" eb="2">
      <t>ジュウショ</t>
    </rPh>
    <phoneticPr fontId="13"/>
  </si>
  <si>
    <t>名称（その他⑥）</t>
    <rPh sb="0" eb="2">
      <t>メイショウ</t>
    </rPh>
    <phoneticPr fontId="13"/>
  </si>
  <si>
    <t>代表者の役職・氏名（その他⑥）</t>
    <rPh sb="0" eb="3">
      <t>ダイヒョウシャ</t>
    </rPh>
    <rPh sb="4" eb="6">
      <t>ヤクショク</t>
    </rPh>
    <rPh sb="7" eb="9">
      <t>シメイ</t>
    </rPh>
    <phoneticPr fontId="13"/>
  </si>
  <si>
    <t>電話番号（その他⑥）</t>
    <rPh sb="0" eb="2">
      <t>デンワ</t>
    </rPh>
    <rPh sb="2" eb="4">
      <t>バンゴウ</t>
    </rPh>
    <phoneticPr fontId="13"/>
  </si>
  <si>
    <t>郵便番号（その他⑦）</t>
    <rPh sb="0" eb="4">
      <t>ユウビンバンゴウ</t>
    </rPh>
    <rPh sb="7" eb="8">
      <t>タ</t>
    </rPh>
    <phoneticPr fontId="13"/>
  </si>
  <si>
    <t>住所（その他⑦）</t>
    <rPh sb="0" eb="2">
      <t>ジュウショ</t>
    </rPh>
    <phoneticPr fontId="13"/>
  </si>
  <si>
    <t>名称（その他⑦）</t>
    <rPh sb="0" eb="2">
      <t>メイショウ</t>
    </rPh>
    <phoneticPr fontId="13"/>
  </si>
  <si>
    <t>代表者の役職・氏名（その他⑦）</t>
    <rPh sb="0" eb="3">
      <t>ダイヒョウシャ</t>
    </rPh>
    <rPh sb="4" eb="6">
      <t>ヤクショク</t>
    </rPh>
    <rPh sb="7" eb="9">
      <t>シメイ</t>
    </rPh>
    <phoneticPr fontId="13"/>
  </si>
  <si>
    <t>電話番号（その他⑦）</t>
    <rPh sb="0" eb="2">
      <t>デンワ</t>
    </rPh>
    <rPh sb="2" eb="4">
      <t>バンゴウ</t>
    </rPh>
    <phoneticPr fontId="13"/>
  </si>
  <si>
    <t>郵便番号（その他⑧）</t>
    <rPh sb="0" eb="4">
      <t>ユウビンバンゴウ</t>
    </rPh>
    <rPh sb="7" eb="8">
      <t>タ</t>
    </rPh>
    <phoneticPr fontId="13"/>
  </si>
  <si>
    <t>住所（その他⑧）</t>
    <rPh sb="0" eb="2">
      <t>ジュウショ</t>
    </rPh>
    <phoneticPr fontId="13"/>
  </si>
  <si>
    <t>名称（その他⑧）</t>
    <rPh sb="0" eb="2">
      <t>メイショウ</t>
    </rPh>
    <phoneticPr fontId="13"/>
  </si>
  <si>
    <t>代表者の役職・氏名（その他⑧）</t>
    <rPh sb="0" eb="3">
      <t>ダイヒョウシャ</t>
    </rPh>
    <rPh sb="4" eb="6">
      <t>ヤクショク</t>
    </rPh>
    <rPh sb="7" eb="9">
      <t>シメイ</t>
    </rPh>
    <phoneticPr fontId="13"/>
  </si>
  <si>
    <t>電話番号（その他⑧）</t>
    <rPh sb="0" eb="2">
      <t>デンワ</t>
    </rPh>
    <rPh sb="2" eb="4">
      <t>バンゴウ</t>
    </rPh>
    <phoneticPr fontId="13"/>
  </si>
  <si>
    <t>郵便番号（その他⑨）</t>
    <rPh sb="0" eb="4">
      <t>ユウビンバンゴウ</t>
    </rPh>
    <rPh sb="7" eb="8">
      <t>タ</t>
    </rPh>
    <phoneticPr fontId="13"/>
  </si>
  <si>
    <t>住所（その他⑨）</t>
    <rPh sb="0" eb="2">
      <t>ジュウショ</t>
    </rPh>
    <phoneticPr fontId="13"/>
  </si>
  <si>
    <t>名称（その他⑨）</t>
    <rPh sb="0" eb="2">
      <t>メイショウ</t>
    </rPh>
    <phoneticPr fontId="13"/>
  </si>
  <si>
    <t>代表者の役職・氏名（その他⑨）</t>
    <rPh sb="0" eb="3">
      <t>ダイヒョウシャ</t>
    </rPh>
    <rPh sb="4" eb="6">
      <t>ヤクショク</t>
    </rPh>
    <rPh sb="7" eb="9">
      <t>シメイ</t>
    </rPh>
    <phoneticPr fontId="13"/>
  </si>
  <si>
    <t>電話番号（その他⑨）</t>
    <rPh sb="0" eb="2">
      <t>デンワ</t>
    </rPh>
    <rPh sb="2" eb="4">
      <t>バンゴウ</t>
    </rPh>
    <phoneticPr fontId="13"/>
  </si>
  <si>
    <t>様式1-2・別添：複数事業者による共同申請（5社以内）</t>
    <rPh sb="0" eb="2">
      <t>ヨウシキ</t>
    </rPh>
    <rPh sb="6" eb="8">
      <t>ベッテン</t>
    </rPh>
    <rPh sb="9" eb="11">
      <t>フクスウ</t>
    </rPh>
    <rPh sb="11" eb="14">
      <t>ジギョウシャ</t>
    </rPh>
    <rPh sb="17" eb="19">
      <t>キョウドウ</t>
    </rPh>
    <rPh sb="19" eb="21">
      <t>シンセイ</t>
    </rPh>
    <rPh sb="23" eb="24">
      <t>シャ</t>
    </rPh>
    <rPh sb="24" eb="26">
      <t>イナイ</t>
    </rPh>
    <phoneticPr fontId="1"/>
  </si>
  <si>
    <t>様2_1・中分類名称</t>
    <phoneticPr fontId="13"/>
  </si>
  <si>
    <t>様2_1・従業員</t>
    <phoneticPr fontId="13"/>
  </si>
  <si>
    <t>様2_1・資本金</t>
    <phoneticPr fontId="13"/>
  </si>
  <si>
    <t>様2_1・創業年</t>
    <phoneticPr fontId="13"/>
  </si>
  <si>
    <t>様2_1・創業月</t>
    <phoneticPr fontId="13"/>
  </si>
  <si>
    <t>様2_1・ふりがな</t>
    <phoneticPr fontId="13"/>
  </si>
  <si>
    <t>様2_1・氏名</t>
    <phoneticPr fontId="13"/>
  </si>
  <si>
    <t>様2_1・〒上3</t>
    <phoneticPr fontId="13"/>
  </si>
  <si>
    <t>様2_1・〒下4</t>
    <phoneticPr fontId="13"/>
  </si>
  <si>
    <t>様2_1・住所</t>
    <phoneticPr fontId="13"/>
  </si>
  <si>
    <t>様2_1・電話番号</t>
    <phoneticPr fontId="13"/>
  </si>
  <si>
    <t>様2_1・携帯番号</t>
    <phoneticPr fontId="13"/>
  </si>
  <si>
    <t>様2_1・email</t>
    <phoneticPr fontId="13"/>
  </si>
  <si>
    <t>様2_1・FAX</t>
    <phoneticPr fontId="13"/>
  </si>
  <si>
    <t>様2_1・前回有</t>
    <phoneticPr fontId="13"/>
  </si>
  <si>
    <t>様2_1・販路方法</t>
    <phoneticPr fontId="1"/>
  </si>
  <si>
    <t>様2_2・企業概要</t>
    <phoneticPr fontId="13"/>
  </si>
  <si>
    <t>様2_2・顧客ニーズ</t>
    <phoneticPr fontId="13"/>
  </si>
  <si>
    <t>様2_2・自社強み</t>
    <phoneticPr fontId="13"/>
  </si>
  <si>
    <t>様2_2・経営方針</t>
    <phoneticPr fontId="13"/>
  </si>
  <si>
    <t>様3_1・補助事業名</t>
    <phoneticPr fontId="13"/>
  </si>
  <si>
    <t>様3_1・補助事業内容</t>
    <phoneticPr fontId="13"/>
  </si>
  <si>
    <t>様3_1・共同必要性</t>
    <phoneticPr fontId="13"/>
  </si>
  <si>
    <t>様3_1・共同役割</t>
    <phoneticPr fontId="13"/>
  </si>
  <si>
    <t>様3_1・補助事業効果</t>
    <phoneticPr fontId="13"/>
  </si>
  <si>
    <t>経費区分④</t>
    <rPh sb="0" eb="2">
      <t>ケイヒ</t>
    </rPh>
    <rPh sb="2" eb="4">
      <t>クブン</t>
    </rPh>
    <phoneticPr fontId="1"/>
  </si>
  <si>
    <t>内容・必要理由④</t>
    <rPh sb="0" eb="2">
      <t>ナイヨウ</t>
    </rPh>
    <rPh sb="3" eb="5">
      <t>ヒツヨウ</t>
    </rPh>
    <rPh sb="5" eb="7">
      <t>リユウ</t>
    </rPh>
    <phoneticPr fontId="1"/>
  </si>
  <si>
    <t>経費内訳④</t>
    <rPh sb="0" eb="2">
      <t>ケイヒ</t>
    </rPh>
    <rPh sb="2" eb="4">
      <t>ウチワケ</t>
    </rPh>
    <phoneticPr fontId="1"/>
  </si>
  <si>
    <t>補助対象経費④</t>
    <rPh sb="0" eb="2">
      <t>ホジョ</t>
    </rPh>
    <rPh sb="2" eb="4">
      <t>タイショウ</t>
    </rPh>
    <rPh sb="4" eb="6">
      <t>ケイヒ</t>
    </rPh>
    <phoneticPr fontId="1"/>
  </si>
  <si>
    <t>経費区分⑤</t>
    <rPh sb="0" eb="2">
      <t>ケイヒ</t>
    </rPh>
    <rPh sb="2" eb="4">
      <t>クブン</t>
    </rPh>
    <phoneticPr fontId="1"/>
  </si>
  <si>
    <t>内容・必要理由⑤</t>
    <rPh sb="0" eb="2">
      <t>ナイヨウ</t>
    </rPh>
    <rPh sb="3" eb="5">
      <t>ヒツヨウ</t>
    </rPh>
    <rPh sb="5" eb="7">
      <t>リユウ</t>
    </rPh>
    <phoneticPr fontId="1"/>
  </si>
  <si>
    <t>経費内訳⑤</t>
    <rPh sb="0" eb="2">
      <t>ケイヒ</t>
    </rPh>
    <rPh sb="2" eb="4">
      <t>ウチワケ</t>
    </rPh>
    <phoneticPr fontId="1"/>
  </si>
  <si>
    <t>補助対象経費⑤</t>
    <rPh sb="0" eb="2">
      <t>ホジョ</t>
    </rPh>
    <rPh sb="2" eb="4">
      <t>タイショウ</t>
    </rPh>
    <rPh sb="4" eb="6">
      <t>ケイヒ</t>
    </rPh>
    <phoneticPr fontId="1"/>
  </si>
  <si>
    <t>経費区分⑥</t>
    <rPh sb="0" eb="2">
      <t>ケイヒ</t>
    </rPh>
    <rPh sb="2" eb="4">
      <t>クブン</t>
    </rPh>
    <phoneticPr fontId="1"/>
  </si>
  <si>
    <t>内容・必要理由⑥</t>
    <rPh sb="0" eb="2">
      <t>ナイヨウ</t>
    </rPh>
    <rPh sb="3" eb="5">
      <t>ヒツヨウ</t>
    </rPh>
    <rPh sb="5" eb="7">
      <t>リユウ</t>
    </rPh>
    <phoneticPr fontId="1"/>
  </si>
  <si>
    <t>経費内訳⑥</t>
    <rPh sb="0" eb="2">
      <t>ケイヒ</t>
    </rPh>
    <rPh sb="2" eb="4">
      <t>ウチワケ</t>
    </rPh>
    <phoneticPr fontId="1"/>
  </si>
  <si>
    <t>補助対象経費⑥</t>
    <rPh sb="0" eb="2">
      <t>ホジョ</t>
    </rPh>
    <rPh sb="2" eb="4">
      <t>タイショウ</t>
    </rPh>
    <rPh sb="4" eb="6">
      <t>ケイヒ</t>
    </rPh>
    <phoneticPr fontId="1"/>
  </si>
  <si>
    <t>経費区分⑦</t>
    <rPh sb="0" eb="2">
      <t>ケイヒ</t>
    </rPh>
    <rPh sb="2" eb="4">
      <t>クブン</t>
    </rPh>
    <phoneticPr fontId="1"/>
  </si>
  <si>
    <t>内容・必要理由⑦</t>
    <rPh sb="0" eb="2">
      <t>ナイヨウ</t>
    </rPh>
    <rPh sb="3" eb="5">
      <t>ヒツヨウ</t>
    </rPh>
    <rPh sb="5" eb="7">
      <t>リユウ</t>
    </rPh>
    <phoneticPr fontId="1"/>
  </si>
  <si>
    <t>経費内訳⑦</t>
    <rPh sb="0" eb="2">
      <t>ケイヒ</t>
    </rPh>
    <rPh sb="2" eb="4">
      <t>ウチワケ</t>
    </rPh>
    <phoneticPr fontId="1"/>
  </si>
  <si>
    <t>補助対象経費⑦</t>
    <rPh sb="0" eb="2">
      <t>ホジョ</t>
    </rPh>
    <rPh sb="2" eb="4">
      <t>タイショウ</t>
    </rPh>
    <rPh sb="4" eb="6">
      <t>ケイヒ</t>
    </rPh>
    <phoneticPr fontId="1"/>
  </si>
  <si>
    <t>経費区分⑧</t>
    <rPh sb="0" eb="2">
      <t>ケイヒ</t>
    </rPh>
    <rPh sb="2" eb="4">
      <t>クブン</t>
    </rPh>
    <phoneticPr fontId="1"/>
  </si>
  <si>
    <t>内容・必要理由⑧</t>
    <rPh sb="0" eb="2">
      <t>ナイヨウ</t>
    </rPh>
    <rPh sb="3" eb="5">
      <t>ヒツヨウ</t>
    </rPh>
    <rPh sb="5" eb="7">
      <t>リユウ</t>
    </rPh>
    <phoneticPr fontId="1"/>
  </si>
  <si>
    <t>経費内訳⑧</t>
    <rPh sb="0" eb="2">
      <t>ケイヒ</t>
    </rPh>
    <rPh sb="2" eb="4">
      <t>ウチワケ</t>
    </rPh>
    <phoneticPr fontId="1"/>
  </si>
  <si>
    <t>補助対象経費⑧</t>
    <rPh sb="0" eb="2">
      <t>ホジョ</t>
    </rPh>
    <rPh sb="2" eb="4">
      <t>タイショウ</t>
    </rPh>
    <rPh sb="4" eb="6">
      <t>ケイヒ</t>
    </rPh>
    <phoneticPr fontId="1"/>
  </si>
  <si>
    <t>経費区分⑨</t>
    <rPh sb="0" eb="2">
      <t>ケイヒ</t>
    </rPh>
    <rPh sb="2" eb="4">
      <t>クブン</t>
    </rPh>
    <phoneticPr fontId="1"/>
  </si>
  <si>
    <t>内容・必要理由⑨</t>
    <rPh sb="0" eb="2">
      <t>ナイヨウ</t>
    </rPh>
    <rPh sb="3" eb="5">
      <t>ヒツヨウ</t>
    </rPh>
    <rPh sb="5" eb="7">
      <t>リユウ</t>
    </rPh>
    <phoneticPr fontId="1"/>
  </si>
  <si>
    <t>経費内訳⑨</t>
    <rPh sb="0" eb="2">
      <t>ケイヒ</t>
    </rPh>
    <rPh sb="2" eb="4">
      <t>ウチワケ</t>
    </rPh>
    <phoneticPr fontId="1"/>
  </si>
  <si>
    <t>補助対象経費⑨</t>
    <rPh sb="0" eb="2">
      <t>ホジョ</t>
    </rPh>
    <rPh sb="2" eb="4">
      <t>タイショウ</t>
    </rPh>
    <rPh sb="4" eb="6">
      <t>ケイヒ</t>
    </rPh>
    <phoneticPr fontId="1"/>
  </si>
  <si>
    <t>経費区分⑩</t>
    <rPh sb="0" eb="2">
      <t>ケイヒ</t>
    </rPh>
    <rPh sb="2" eb="4">
      <t>クブン</t>
    </rPh>
    <phoneticPr fontId="1"/>
  </si>
  <si>
    <t>内容・必要理由⑩</t>
    <rPh sb="0" eb="2">
      <t>ナイヨウ</t>
    </rPh>
    <rPh sb="3" eb="5">
      <t>ヒツヨウ</t>
    </rPh>
    <rPh sb="5" eb="7">
      <t>リユウ</t>
    </rPh>
    <phoneticPr fontId="1"/>
  </si>
  <si>
    <t>経費内訳⑩</t>
    <rPh sb="0" eb="2">
      <t>ケイヒ</t>
    </rPh>
    <rPh sb="2" eb="4">
      <t>ウチワケ</t>
    </rPh>
    <phoneticPr fontId="1"/>
  </si>
  <si>
    <t>補助対象経費⑩</t>
    <rPh sb="0" eb="2">
      <t>ホジョ</t>
    </rPh>
    <rPh sb="2" eb="4">
      <t>タイショウ</t>
    </rPh>
    <rPh sb="4" eb="6">
      <t>ケイヒ</t>
    </rPh>
    <phoneticPr fontId="1"/>
  </si>
  <si>
    <t>経費区分⑪</t>
    <rPh sb="0" eb="2">
      <t>ケイヒ</t>
    </rPh>
    <rPh sb="2" eb="4">
      <t>クブン</t>
    </rPh>
    <phoneticPr fontId="1"/>
  </si>
  <si>
    <t>内容・必要理由⑪</t>
    <rPh sb="0" eb="2">
      <t>ナイヨウ</t>
    </rPh>
    <rPh sb="3" eb="5">
      <t>ヒツヨウ</t>
    </rPh>
    <rPh sb="5" eb="7">
      <t>リユウ</t>
    </rPh>
    <phoneticPr fontId="1"/>
  </si>
  <si>
    <t>経費内訳⑪</t>
    <rPh sb="0" eb="2">
      <t>ケイヒ</t>
    </rPh>
    <rPh sb="2" eb="4">
      <t>ウチワケ</t>
    </rPh>
    <phoneticPr fontId="1"/>
  </si>
  <si>
    <t>補助対象経費⑪</t>
    <rPh sb="0" eb="2">
      <t>ホジョ</t>
    </rPh>
    <rPh sb="2" eb="4">
      <t>タイショウ</t>
    </rPh>
    <rPh sb="4" eb="6">
      <t>ケイヒ</t>
    </rPh>
    <phoneticPr fontId="1"/>
  </si>
  <si>
    <t>経費区分⑫</t>
    <rPh sb="0" eb="2">
      <t>ケイヒ</t>
    </rPh>
    <rPh sb="2" eb="4">
      <t>クブン</t>
    </rPh>
    <phoneticPr fontId="1"/>
  </si>
  <si>
    <t>内容・必要理由⑫</t>
    <rPh sb="0" eb="2">
      <t>ナイヨウ</t>
    </rPh>
    <rPh sb="3" eb="5">
      <t>ヒツヨウ</t>
    </rPh>
    <rPh sb="5" eb="7">
      <t>リユウ</t>
    </rPh>
    <phoneticPr fontId="1"/>
  </si>
  <si>
    <t>経費内訳⑫</t>
    <rPh sb="0" eb="2">
      <t>ケイヒ</t>
    </rPh>
    <rPh sb="2" eb="4">
      <t>ウチワケ</t>
    </rPh>
    <phoneticPr fontId="1"/>
  </si>
  <si>
    <t>補助対象経費⑫</t>
    <rPh sb="0" eb="2">
      <t>ホジョ</t>
    </rPh>
    <rPh sb="2" eb="4">
      <t>タイショウ</t>
    </rPh>
    <rPh sb="4" eb="6">
      <t>ケイヒ</t>
    </rPh>
    <phoneticPr fontId="1"/>
  </si>
  <si>
    <t>経費区分⑬</t>
    <rPh sb="0" eb="2">
      <t>ケイヒ</t>
    </rPh>
    <rPh sb="2" eb="4">
      <t>クブン</t>
    </rPh>
    <phoneticPr fontId="1"/>
  </si>
  <si>
    <t>内容・必要理由⑬</t>
    <rPh sb="0" eb="2">
      <t>ナイヨウ</t>
    </rPh>
    <rPh sb="3" eb="5">
      <t>ヒツヨウ</t>
    </rPh>
    <rPh sb="5" eb="7">
      <t>リユウ</t>
    </rPh>
    <phoneticPr fontId="1"/>
  </si>
  <si>
    <t>経費内訳⑬</t>
    <rPh sb="0" eb="2">
      <t>ケイヒ</t>
    </rPh>
    <rPh sb="2" eb="4">
      <t>ウチワケ</t>
    </rPh>
    <phoneticPr fontId="1"/>
  </si>
  <si>
    <t>補助対象経費⑬</t>
    <rPh sb="0" eb="2">
      <t>ホジョ</t>
    </rPh>
    <rPh sb="2" eb="4">
      <t>タイショウ</t>
    </rPh>
    <rPh sb="4" eb="6">
      <t>ケイヒ</t>
    </rPh>
    <phoneticPr fontId="1"/>
  </si>
  <si>
    <t>様3_2_2・経費区分①</t>
    <phoneticPr fontId="13"/>
  </si>
  <si>
    <t>様3_2_2・内容①</t>
    <phoneticPr fontId="13"/>
  </si>
  <si>
    <t>様3_2_2・経費内訳①</t>
    <phoneticPr fontId="13"/>
  </si>
  <si>
    <t>様3_2_2・補助対象経費①</t>
    <phoneticPr fontId="13"/>
  </si>
  <si>
    <t>様3_2_2・補助対象経費合計</t>
    <phoneticPr fontId="13"/>
  </si>
  <si>
    <t>様3_2_2・補助金交付申請額</t>
    <phoneticPr fontId="13"/>
  </si>
  <si>
    <t>様式3-2（経費区分が4以上の時に使用）</t>
    <rPh sb="0" eb="2">
      <t>ヨウシキ</t>
    </rPh>
    <rPh sb="12" eb="14">
      <t>イジョウ</t>
    </rPh>
    <phoneticPr fontId="1"/>
  </si>
  <si>
    <t>様3_2・経費区分①</t>
    <phoneticPr fontId="13"/>
  </si>
  <si>
    <t>様3_2・内容①</t>
    <phoneticPr fontId="13"/>
  </si>
  <si>
    <t>様3_2・経費内訳①</t>
    <phoneticPr fontId="13"/>
  </si>
  <si>
    <t>様3_2・補助対象経費①</t>
    <phoneticPr fontId="13"/>
  </si>
  <si>
    <t>様3_2・補助対象経費合計</t>
    <phoneticPr fontId="13"/>
  </si>
  <si>
    <t>様3_2・補助金交付申請額</t>
    <phoneticPr fontId="13"/>
  </si>
  <si>
    <t>増額要件</t>
    <rPh sb="0" eb="2">
      <t>ゾウガク</t>
    </rPh>
    <rPh sb="2" eb="4">
      <t>ヨウケン</t>
    </rPh>
    <phoneticPr fontId="1"/>
  </si>
  <si>
    <t>様3_2・調達自己資金￥</t>
    <phoneticPr fontId="13"/>
  </si>
  <si>
    <t>様3_2・調達補助金￥</t>
    <phoneticPr fontId="13"/>
  </si>
  <si>
    <t>様3_2・調達借入金￥</t>
    <phoneticPr fontId="13"/>
  </si>
  <si>
    <t>様3_2・調達借入金調達先</t>
    <phoneticPr fontId="13"/>
  </si>
  <si>
    <t>様3_2・調達その他金額￥</t>
    <phoneticPr fontId="13"/>
  </si>
  <si>
    <t>様3_2・調達その他金額調達先</t>
    <phoneticPr fontId="13"/>
  </si>
  <si>
    <t>様3_2・調達合計金額￥</t>
    <phoneticPr fontId="13"/>
  </si>
  <si>
    <t>様3_2・手当自己資金￥</t>
    <phoneticPr fontId="13"/>
  </si>
  <si>
    <t>様3_2・手当借入金￥</t>
    <phoneticPr fontId="13"/>
  </si>
  <si>
    <t>様3_2・手当借入機関</t>
    <phoneticPr fontId="13"/>
  </si>
  <si>
    <t>様3_2・手当その他金額￥</t>
    <phoneticPr fontId="13"/>
  </si>
  <si>
    <t>様3_2・手当その他金額調達先</t>
    <phoneticPr fontId="13"/>
  </si>
  <si>
    <t>様3_2・手当合計金額</t>
    <phoneticPr fontId="13"/>
  </si>
  <si>
    <t>様4・商工会名</t>
    <phoneticPr fontId="13"/>
  </si>
  <si>
    <t>様4・支援担当者</t>
    <phoneticPr fontId="13"/>
  </si>
  <si>
    <t>様4・商工会email</t>
    <phoneticPr fontId="13"/>
  </si>
  <si>
    <t>様4・企業要望</t>
    <phoneticPr fontId="13"/>
  </si>
  <si>
    <t>様4・支援目標</t>
    <phoneticPr fontId="13"/>
  </si>
  <si>
    <t>様4・支援内容</t>
    <phoneticPr fontId="13"/>
  </si>
  <si>
    <t>様5・完了年</t>
    <phoneticPr fontId="13"/>
  </si>
  <si>
    <t>様5・完了月</t>
    <phoneticPr fontId="13"/>
  </si>
  <si>
    <t>様5・完了日</t>
    <phoneticPr fontId="13"/>
  </si>
  <si>
    <t>様5・収入金有無</t>
    <phoneticPr fontId="13"/>
  </si>
  <si>
    <t>様5・収入金内容</t>
    <phoneticPr fontId="13"/>
  </si>
  <si>
    <t>様5・消費税適用</t>
    <phoneticPr fontId="13"/>
  </si>
  <si>
    <t>様6・取組内容</t>
    <phoneticPr fontId="13"/>
  </si>
  <si>
    <t>様7・住所</t>
    <phoneticPr fontId="13"/>
  </si>
  <si>
    <t>様7・事業実施都道府県・市町村名</t>
    <phoneticPr fontId="13"/>
  </si>
  <si>
    <t>様7・市町村人口</t>
    <phoneticPr fontId="13"/>
  </si>
  <si>
    <t>様7・商圏人口</t>
    <phoneticPr fontId="13"/>
  </si>
  <si>
    <t>様7・事業実施地域概況</t>
    <phoneticPr fontId="13"/>
  </si>
  <si>
    <t>販路拡大取組内容</t>
    <rPh sb="0" eb="2">
      <t>ハンロ</t>
    </rPh>
    <rPh sb="2" eb="4">
      <t>カクダイ</t>
    </rPh>
    <rPh sb="4" eb="6">
      <t>トリクミ</t>
    </rPh>
    <rPh sb="6" eb="8">
      <t>ナイヨウ</t>
    </rPh>
    <phoneticPr fontId="1"/>
  </si>
  <si>
    <t>様7・販路拡大説明</t>
    <phoneticPr fontId="13"/>
  </si>
  <si>
    <t>様7・住民属性高齢者</t>
    <phoneticPr fontId="13"/>
  </si>
  <si>
    <t>様7・住民属性若者</t>
    <phoneticPr fontId="13"/>
  </si>
  <si>
    <t>様7・住民属性主婦</t>
    <phoneticPr fontId="13"/>
  </si>
  <si>
    <t>様7・住民属性ファミリー</t>
    <phoneticPr fontId="13"/>
  </si>
  <si>
    <t>様7・移動手段徒歩</t>
    <phoneticPr fontId="13"/>
  </si>
  <si>
    <t>様7・移動手段車</t>
    <phoneticPr fontId="13"/>
  </si>
  <si>
    <t>様7・移動手段自転車</t>
    <phoneticPr fontId="13"/>
  </si>
  <si>
    <t>様7・移動手段鉄道</t>
    <phoneticPr fontId="13"/>
  </si>
  <si>
    <t>様7・移動手段バス</t>
    <phoneticPr fontId="13"/>
  </si>
  <si>
    <t>様8・市町村名</t>
    <phoneticPr fontId="13"/>
  </si>
  <si>
    <t>様8・担当部署</t>
    <phoneticPr fontId="13"/>
  </si>
  <si>
    <t>様8・担当者名</t>
    <phoneticPr fontId="13"/>
  </si>
  <si>
    <t>様8・所在地</t>
    <phoneticPr fontId="13"/>
  </si>
  <si>
    <t>様8・電話番号</t>
    <phoneticPr fontId="13"/>
  </si>
  <si>
    <t>様8・email</t>
    <phoneticPr fontId="13"/>
  </si>
  <si>
    <t>様8・買物弱者状況</t>
    <phoneticPr fontId="13"/>
  </si>
  <si>
    <t>様8・事業効果</t>
    <phoneticPr fontId="13"/>
  </si>
  <si>
    <t>様8・重要度</t>
    <phoneticPr fontId="13"/>
  </si>
  <si>
    <t>様式1-2・別添：複数事業者による共同申請（6社以上）</t>
    <rPh sb="24" eb="26">
      <t>イジョウ</t>
    </rPh>
    <phoneticPr fontId="1"/>
  </si>
  <si>
    <t>様式3-2補助対象経費の調達一覧</t>
    <rPh sb="5" eb="7">
      <t>ホジョ</t>
    </rPh>
    <rPh sb="7" eb="9">
      <t>タイショウ</t>
    </rPh>
    <rPh sb="9" eb="11">
      <t>ケイヒ</t>
    </rPh>
    <rPh sb="12" eb="14">
      <t>チョウタツ</t>
    </rPh>
    <rPh sb="14" eb="16">
      <t>イチラン</t>
    </rPh>
    <phoneticPr fontId="1"/>
  </si>
  <si>
    <t>様式3-2補助金相当額の手当方法</t>
    <rPh sb="5" eb="8">
      <t>ホジョキン</t>
    </rPh>
    <rPh sb="8" eb="10">
      <t>ソウトウ</t>
    </rPh>
    <rPh sb="10" eb="11">
      <t>ガク</t>
    </rPh>
    <rPh sb="12" eb="14">
      <t>テアテ</t>
    </rPh>
    <rPh sb="14" eb="16">
      <t>ホウホウ</t>
    </rPh>
    <phoneticPr fontId="1"/>
  </si>
  <si>
    <t>【その他共同申請者：</t>
    <rPh sb="3" eb="4">
      <t>タ</t>
    </rPh>
    <rPh sb="4" eb="6">
      <t>キョウドウ</t>
    </rPh>
    <rPh sb="6" eb="9">
      <t>シンセイシャ</t>
    </rPh>
    <phoneticPr fontId="13"/>
  </si>
  <si>
    <t>様1複・申請者数</t>
    <rPh sb="4" eb="6">
      <t>シンセイ</t>
    </rPh>
    <rPh sb="6" eb="7">
      <t>シャ</t>
    </rPh>
    <rPh sb="7" eb="8">
      <t>スウ</t>
    </rPh>
    <phoneticPr fontId="13"/>
  </si>
  <si>
    <t>その他共同申請者数</t>
    <rPh sb="2" eb="3">
      <t>タ</t>
    </rPh>
    <rPh sb="3" eb="5">
      <t>キョウドウ</t>
    </rPh>
    <rPh sb="5" eb="8">
      <t>シンセイシャ</t>
    </rPh>
    <rPh sb="8" eb="9">
      <t>スウ</t>
    </rPh>
    <phoneticPr fontId="1"/>
  </si>
  <si>
    <t>様7・住民属性観光客</t>
    <phoneticPr fontId="13"/>
  </si>
  <si>
    <t>様7・住民属性その他</t>
    <phoneticPr fontId="13"/>
  </si>
  <si>
    <t>様7・住民属性その他内容</t>
    <phoneticPr fontId="13"/>
  </si>
  <si>
    <t>平成２７年　月　日</t>
    <rPh sb="0" eb="2">
      <t>ヘイセイ</t>
    </rPh>
    <rPh sb="4" eb="5">
      <t>ネン</t>
    </rPh>
    <rPh sb="6" eb="7">
      <t>ガツ</t>
    </rPh>
    <rPh sb="8" eb="9">
      <t>ニチ</t>
    </rPh>
    <phoneticPr fontId="1"/>
  </si>
  <si>
    <t>平成２７年　月　日</t>
    <rPh sb="0" eb="2">
      <t>ヘイセイ</t>
    </rPh>
    <rPh sb="4" eb="5">
      <t>ネン</t>
    </rPh>
    <rPh sb="6" eb="7">
      <t>ガツ</t>
    </rPh>
    <rPh sb="8" eb="9">
      <t>ニチ</t>
    </rPh>
    <phoneticPr fontId="13"/>
  </si>
  <si>
    <t>　　①企業による従業員向けの教育訓練費支出総額（外部研修費用、資格取得・技能検定の</t>
    <rPh sb="3" eb="5">
      <t>キギョウ</t>
    </rPh>
    <rPh sb="8" eb="11">
      <t>ジュウギョウイン</t>
    </rPh>
    <rPh sb="11" eb="12">
      <t>ム</t>
    </rPh>
    <rPh sb="14" eb="16">
      <t>キョウイク</t>
    </rPh>
    <rPh sb="16" eb="18">
      <t>クンレン</t>
    </rPh>
    <rPh sb="18" eb="19">
      <t>ヒ</t>
    </rPh>
    <rPh sb="19" eb="21">
      <t>シシュツ</t>
    </rPh>
    <rPh sb="21" eb="23">
      <t>ソウガク</t>
    </rPh>
    <rPh sb="24" eb="26">
      <t>ガイブ</t>
    </rPh>
    <rPh sb="26" eb="28">
      <t>ケンシュウ</t>
    </rPh>
    <rPh sb="28" eb="30">
      <t>ヒヨウ</t>
    </rPh>
    <rPh sb="31" eb="33">
      <t>シカク</t>
    </rPh>
    <rPh sb="33" eb="35">
      <t>シュトク</t>
    </rPh>
    <rPh sb="36" eb="38">
      <t>ギノウ</t>
    </rPh>
    <rPh sb="38" eb="40">
      <t>ケンテイ</t>
    </rPh>
    <phoneticPr fontId="2"/>
  </si>
  <si>
    <t>　　②以下のいずれも満たす賃上げを実施している企業</t>
    <phoneticPr fontId="2"/>
  </si>
  <si>
    <t>　　③平成２７年の給与支給総額を、平成２６年と比較して５％以上増加させる計画を有</t>
    <phoneticPr fontId="2"/>
  </si>
  <si>
    <t>平成２７年　月　日</t>
    <rPh sb="0" eb="2">
      <t>ヘイセイ</t>
    </rPh>
    <rPh sb="4" eb="5">
      <t>ネン</t>
    </rPh>
    <rPh sb="6" eb="7">
      <t>ガツ</t>
    </rPh>
    <rPh sb="8" eb="9">
      <t>ニチ</t>
    </rPh>
    <phoneticPr fontId="13"/>
  </si>
  <si>
    <t>　　　前回の補助事業者である</t>
    <rPh sb="3" eb="5">
      <t>ゼンカイ</t>
    </rPh>
    <rPh sb="6" eb="8">
      <t>ホジョ</t>
    </rPh>
    <rPh sb="8" eb="10">
      <t>ジギョウ</t>
    </rPh>
    <rPh sb="10" eb="11">
      <t>シャ</t>
    </rPh>
    <phoneticPr fontId="1"/>
  </si>
  <si>
    <t>（様式１：単独１事業者による申請の場合）</t>
    <phoneticPr fontId="1"/>
  </si>
  <si>
    <t>電話番号</t>
    <rPh sb="0" eb="2">
      <t>デンワ</t>
    </rPh>
    <rPh sb="2" eb="4">
      <t>バンゴウ</t>
    </rPh>
    <phoneticPr fontId="1"/>
  </si>
  <si>
    <t>・直近の確定申告書（第一表、第二表、収支内訳書または所得税青色申告決算書）</t>
    <phoneticPr fontId="2"/>
  </si>
  <si>
    <t>　　または開業届</t>
    <phoneticPr fontId="1"/>
  </si>
  <si>
    <t>＊収支内訳書がない場合は貸借対照表および損益計算書（直近１期分）を作成し提出</t>
    <phoneticPr fontId="1"/>
  </si>
  <si>
    <t>　または開業届</t>
    <phoneticPr fontId="13"/>
  </si>
  <si>
    <t>　　＊収支内訳書がない場合は貸借対照表および損益計算書（直近１期分）を作成し提出</t>
    <phoneticPr fontId="13"/>
  </si>
  <si>
    <t>（買い物弱者対策　　）</t>
    <rPh sb="1" eb="2">
      <t>カ</t>
    </rPh>
    <rPh sb="3" eb="4">
      <t>モノ</t>
    </rPh>
    <rPh sb="4" eb="6">
      <t>ジャクシャ</t>
    </rPh>
    <rPh sb="6" eb="8">
      <t>タイサク</t>
    </rPh>
    <phoneticPr fontId="13"/>
  </si>
  <si>
    <t>（雇用増加　　処遇改善　　　）</t>
    <rPh sb="1" eb="3">
      <t>コヨウ</t>
    </rPh>
    <rPh sb="3" eb="5">
      <t>ゾウカ</t>
    </rPh>
    <rPh sb="7" eb="9">
      <t>ショグウ</t>
    </rPh>
    <rPh sb="9" eb="11">
      <t>カイゼン</t>
    </rPh>
    <phoneticPr fontId="13"/>
  </si>
  <si>
    <t>※その他の共同申請者数をご記入ください。</t>
    <phoneticPr fontId="13"/>
  </si>
  <si>
    <t>者、うち雇用増・処遇改善に該当する者数</t>
    <rPh sb="0" eb="1">
      <t>シャ</t>
    </rPh>
    <rPh sb="4" eb="7">
      <t>コヨウゾウ</t>
    </rPh>
    <rPh sb="8" eb="10">
      <t>ショグウ</t>
    </rPh>
    <rPh sb="10" eb="12">
      <t>カイゼン</t>
    </rPh>
    <rPh sb="13" eb="15">
      <t>ガイトウ</t>
    </rPh>
    <rPh sb="17" eb="18">
      <t>モノ</t>
    </rPh>
    <rPh sb="18" eb="19">
      <t>スウ</t>
    </rPh>
    <phoneticPr fontId="13"/>
  </si>
  <si>
    <t>者】</t>
    <rPh sb="0" eb="1">
      <t>シャ</t>
    </rPh>
    <phoneticPr fontId="13"/>
  </si>
  <si>
    <t>＊「買い物弱者対策事業」に取り組む場合には、様式右上の（買い物弱者対策□）に、「雇用を</t>
    <phoneticPr fontId="13"/>
  </si>
  <si>
    <t>増加させる取り組みを行う事業者」、「従業員の処遇改善に取り組む事業者」に該当する事業者</t>
    <phoneticPr fontId="13"/>
  </si>
  <si>
    <t>は右上（雇用増加□　処遇改善□）にチェックを入れてください。</t>
    <phoneticPr fontId="13"/>
  </si>
  <si>
    <t>＊事業者数が多く、欄が足りない場合は、追加（コピー）のこと</t>
    <phoneticPr fontId="13"/>
  </si>
  <si>
    <t>（雇用増加　　　処遇改善　　　）</t>
    <rPh sb="1" eb="3">
      <t>コヨウ</t>
    </rPh>
    <rPh sb="3" eb="5">
      <t>ゾウカ</t>
    </rPh>
    <rPh sb="8" eb="10">
      <t>ショグウ</t>
    </rPh>
    <rPh sb="10" eb="12">
      <t>カイゼン</t>
    </rPh>
    <phoneticPr fontId="13"/>
  </si>
  <si>
    <t>（雇用増加　　　処遇改善　　　　）</t>
    <rPh sb="1" eb="3">
      <t>コヨウ</t>
    </rPh>
    <rPh sb="3" eb="5">
      <t>ゾウカ</t>
    </rPh>
    <rPh sb="8" eb="10">
      <t>ショグウ</t>
    </rPh>
    <rPh sb="10" eb="12">
      <t>カイゼン</t>
    </rPh>
    <phoneticPr fontId="13"/>
  </si>
  <si>
    <t>【その他共同申請者】＊事業者数が多く、欄が足りない場合は、追加（コピー）のこと</t>
    <phoneticPr fontId="13"/>
  </si>
  <si>
    <t>（前回補助事業者は応募時に前回の実績報告書の写しの提出が必須です）</t>
    <phoneticPr fontId="1"/>
  </si>
  <si>
    <t>（前回の補助事業者の方のみ）前回の補助事業での販路開拓先、販路開拓方法、成果を記載した上で、前回の補助事業と今回の補助事業との違いを記載してください。</t>
    <phoneticPr fontId="1"/>
  </si>
  <si>
    <t>（共同申請の場合は、原則、代表事業者の連絡担当者）宛てに行いますので、</t>
    <phoneticPr fontId="1"/>
  </si>
  <si>
    <t>正確にご記入をお願いいたします。電話番号または携帯電話番号は必ず記入をお</t>
    <phoneticPr fontId="1"/>
  </si>
  <si>
    <t>願いします。FAX番号・E-mailアドレスも極力記入してください。）</t>
    <phoneticPr fontId="1"/>
  </si>
  <si>
    <t>※２　公募要領２７ページ２．（１）③の常時使用する従業員数の考え方をご参照い</t>
    <phoneticPr fontId="2"/>
  </si>
  <si>
    <t>　　　ただいた上でご記入ください。なお、常時使用する従業員に含めるか否かの</t>
    <phoneticPr fontId="1"/>
  </si>
  <si>
    <t>　　　（従業員数が公募要領２６ページ記載の「小規模事業者の定義」を満たす事業</t>
    <phoneticPr fontId="1"/>
  </si>
  <si>
    <t>　　　者のみ申請できます。）</t>
    <phoneticPr fontId="2"/>
  </si>
  <si>
    <t>②複数の小規模事業者による共同実施の場合は、</t>
    <phoneticPr fontId="1"/>
  </si>
  <si>
    <t>５０万円×小規模事業者数（最高５００万円）</t>
    <phoneticPr fontId="1"/>
  </si>
  <si>
    <t>③複数の小規模事業者による共同実施の中で「雇用を増加させる取り組み」、「従</t>
    <phoneticPr fontId="1"/>
  </si>
  <si>
    <t>　業員の処遇改善に取り組む事業者」のいずれかに該当する事業者がいる場合</t>
    <phoneticPr fontId="1"/>
  </si>
  <si>
    <t>５０万円×上記取り組みに該当しない小規模事業者数＋</t>
    <phoneticPr fontId="1"/>
  </si>
  <si>
    <t>１００万円×上記取り組みに該当する小規模事業者数（最高５００万円）</t>
    <phoneticPr fontId="1"/>
  </si>
  <si>
    <t>④「買い物弱者対策の取り組み」に該当する複数の小規模事業者による共同実</t>
    <phoneticPr fontId="1"/>
  </si>
  <si>
    <t>　施の場合は、</t>
    <phoneticPr fontId="1"/>
  </si>
  <si>
    <t>　１００万円×小規模事業者数（最高５００万円）</t>
    <phoneticPr fontId="1"/>
  </si>
  <si>
    <t>※以下のいずれかに該当する場合には、□にチェックを入れてください（共同事業</t>
    <phoneticPr fontId="1"/>
  </si>
  <si>
    <t>　の場合には、当該項目に該当する事業者を１者以上含む場合）。</t>
    <phoneticPr fontId="1"/>
  </si>
  <si>
    <t>（１．から３．の各項目について記載内容が多い場合は、適宜、行数・ページ数を</t>
    <phoneticPr fontId="2"/>
  </si>
  <si>
    <t>追加できます。）</t>
    <phoneticPr fontId="2"/>
  </si>
  <si>
    <t>　小規模事業者持続化補助金における補助金への応募を下記の者が行うに当たり、</t>
    <phoneticPr fontId="2"/>
  </si>
  <si>
    <t>当該応募者が採択を受けた場合、以下の計画に基づき実行支援を行います。</t>
    <rPh sb="0" eb="2">
      <t>トウガイ</t>
    </rPh>
    <rPh sb="2" eb="5">
      <t>オウボシャ</t>
    </rPh>
    <rPh sb="6" eb="8">
      <t>サイタク</t>
    </rPh>
    <rPh sb="9" eb="10">
      <t>ウ</t>
    </rPh>
    <rPh sb="12" eb="14">
      <t>バアイ</t>
    </rPh>
    <rPh sb="15" eb="17">
      <t>イカ</t>
    </rPh>
    <rPh sb="18" eb="20">
      <t>ケイカク</t>
    </rPh>
    <rPh sb="21" eb="22">
      <t>モト</t>
    </rPh>
    <rPh sb="24" eb="26">
      <t>ジッコウ</t>
    </rPh>
    <rPh sb="26" eb="28">
      <t>シエン</t>
    </rPh>
    <rPh sb="29" eb="30">
      <t>オコナ</t>
    </rPh>
    <phoneticPr fontId="2"/>
  </si>
  <si>
    <t>２．支援内容</t>
    <rPh sb="2" eb="4">
      <t>シエン</t>
    </rPh>
    <rPh sb="4" eb="6">
      <t>ナイヨウ</t>
    </rPh>
    <phoneticPr fontId="2"/>
  </si>
  <si>
    <t>（１）企業からの要望</t>
    <rPh sb="3" eb="5">
      <t>キギョウ</t>
    </rPh>
    <rPh sb="8" eb="10">
      <t>ヨウボウ</t>
    </rPh>
    <phoneticPr fontId="2"/>
  </si>
  <si>
    <t>（２）支援目標</t>
    <rPh sb="3" eb="5">
      <t>シエン</t>
    </rPh>
    <rPh sb="5" eb="7">
      <t>モクヒョウ</t>
    </rPh>
    <phoneticPr fontId="1"/>
  </si>
  <si>
    <t>（３）支援内容</t>
    <rPh sb="3" eb="5">
      <t>シエン</t>
    </rPh>
    <rPh sb="5" eb="7">
      <t>ナイヨウ</t>
    </rPh>
    <phoneticPr fontId="1"/>
  </si>
  <si>
    <t>①補助事業期間中の支援</t>
    <rPh sb="1" eb="3">
      <t>ホジョ</t>
    </rPh>
    <rPh sb="3" eb="5">
      <t>ジギョウ</t>
    </rPh>
    <rPh sb="5" eb="8">
      <t>キカンチュウ</t>
    </rPh>
    <rPh sb="9" eb="11">
      <t>シエン</t>
    </rPh>
    <phoneticPr fontId="1"/>
  </si>
  <si>
    <t>５．補助事業に関して生ずる収入金に関する事項（該当する方を選択）</t>
    <rPh sb="23" eb="25">
      <t>ガイトウ</t>
    </rPh>
    <rPh sb="27" eb="28">
      <t>ホウ</t>
    </rPh>
    <rPh sb="29" eb="31">
      <t>センタク</t>
    </rPh>
    <phoneticPr fontId="2"/>
  </si>
  <si>
    <t>　　＊区分によって、補助対象経費の算定が異なります。</t>
    <phoneticPr fontId="1"/>
  </si>
  <si>
    <t>　　＊複数事業者による共同申請の場合には、税込算定となりますので、選択不要で</t>
    <phoneticPr fontId="1"/>
  </si>
  <si>
    <t>　【例えば、a.およびb.のような証拠書類の添付が必要です】</t>
    <phoneticPr fontId="2"/>
  </si>
  <si>
    <t>　【例えば、a.およびb.ならびにc.のような証拠書類の添付が必要です】</t>
    <phoneticPr fontId="13"/>
  </si>
  <si>
    <t>事業を実施す
る地域</t>
    <phoneticPr fontId="13"/>
  </si>
  <si>
    <t>車両を購入したい場合には、下欄に購入を予定している車のメーカー名・車種を記載するとともに、当該車両の見積書あるいはカタログ等を添付すること（＊採択を受けた後、購入する車種を変更しようとする場合は、必ず事前に補助金事務局にご相談ください。事前相談なく見積書等と異なる車を購入した場合には、補助対象外となります。）</t>
    <phoneticPr fontId="13"/>
  </si>
  <si>
    <t>■メーカー名</t>
    <rPh sb="5" eb="6">
      <t>メイ</t>
    </rPh>
    <phoneticPr fontId="13"/>
  </si>
  <si>
    <t>■車の種類</t>
    <rPh sb="1" eb="2">
      <t>クルマ</t>
    </rPh>
    <rPh sb="3" eb="5">
      <t>シュルイ</t>
    </rPh>
    <phoneticPr fontId="13"/>
  </si>
  <si>
    <t>TEL</t>
    <phoneticPr fontId="1"/>
  </si>
  <si>
    <t>TEL</t>
    <phoneticPr fontId="1"/>
  </si>
  <si>
    <t>様1複・処遇改善者数</t>
    <rPh sb="4" eb="6">
      <t>ショグウ</t>
    </rPh>
    <rPh sb="6" eb="8">
      <t>カイゼン</t>
    </rPh>
    <rPh sb="8" eb="9">
      <t>シャ</t>
    </rPh>
    <rPh sb="9" eb="10">
      <t>スウ</t>
    </rPh>
    <phoneticPr fontId="13"/>
  </si>
  <si>
    <t>様1複・買物対策</t>
    <rPh sb="4" eb="6">
      <t>カイモノ</t>
    </rPh>
    <rPh sb="6" eb="8">
      <t>タイサク</t>
    </rPh>
    <phoneticPr fontId="13"/>
  </si>
  <si>
    <t>様1複・雇用増加①</t>
    <rPh sb="4" eb="6">
      <t>コヨウ</t>
    </rPh>
    <rPh sb="6" eb="8">
      <t>ゾウカ</t>
    </rPh>
    <phoneticPr fontId="13"/>
  </si>
  <si>
    <t>様1複・処遇改善①</t>
    <rPh sb="4" eb="6">
      <t>ショグウ</t>
    </rPh>
    <rPh sb="6" eb="8">
      <t>カイゼン</t>
    </rPh>
    <phoneticPr fontId="13"/>
  </si>
  <si>
    <t>様1複・雇用増加②</t>
    <rPh sb="4" eb="6">
      <t>コヨウ</t>
    </rPh>
    <rPh sb="6" eb="8">
      <t>ゾウカ</t>
    </rPh>
    <phoneticPr fontId="13"/>
  </si>
  <si>
    <t>様1複・処遇改善②</t>
    <rPh sb="4" eb="6">
      <t>ショグウ</t>
    </rPh>
    <rPh sb="6" eb="8">
      <t>カイゼン</t>
    </rPh>
    <phoneticPr fontId="13"/>
  </si>
  <si>
    <t>様1単・TEL</t>
    <phoneticPr fontId="13"/>
  </si>
  <si>
    <t>様1複・TEL</t>
    <phoneticPr fontId="13"/>
  </si>
  <si>
    <t>様1複・雇用増加③</t>
    <rPh sb="4" eb="6">
      <t>コヨウ</t>
    </rPh>
    <rPh sb="6" eb="8">
      <t>ゾウカ</t>
    </rPh>
    <phoneticPr fontId="13"/>
  </si>
  <si>
    <t>様1複・処遇改善③</t>
    <rPh sb="4" eb="6">
      <t>ショグウ</t>
    </rPh>
    <rPh sb="6" eb="8">
      <t>カイゼン</t>
    </rPh>
    <phoneticPr fontId="13"/>
  </si>
  <si>
    <t>様1複・雇用増加④</t>
    <rPh sb="4" eb="6">
      <t>コヨウ</t>
    </rPh>
    <rPh sb="6" eb="8">
      <t>ゾウカ</t>
    </rPh>
    <phoneticPr fontId="13"/>
  </si>
  <si>
    <t>様1複・処遇改善④</t>
    <rPh sb="4" eb="6">
      <t>ショグウ</t>
    </rPh>
    <rPh sb="6" eb="8">
      <t>カイゼン</t>
    </rPh>
    <phoneticPr fontId="13"/>
  </si>
  <si>
    <t>様1複・雇用増加⑤</t>
    <rPh sb="4" eb="6">
      <t>コヨウ</t>
    </rPh>
    <rPh sb="6" eb="8">
      <t>ゾウカ</t>
    </rPh>
    <phoneticPr fontId="13"/>
  </si>
  <si>
    <t>様1複・処遇改善⑤</t>
    <rPh sb="4" eb="6">
      <t>ショグウ</t>
    </rPh>
    <rPh sb="6" eb="8">
      <t>カイゼン</t>
    </rPh>
    <phoneticPr fontId="13"/>
  </si>
  <si>
    <t>↓</t>
    <phoneticPr fontId="13"/>
  </si>
  <si>
    <t>様1複・雇用増加⑦</t>
    <rPh sb="4" eb="6">
      <t>コヨウ</t>
    </rPh>
    <rPh sb="6" eb="8">
      <t>ゾウカ</t>
    </rPh>
    <phoneticPr fontId="13"/>
  </si>
  <si>
    <t>様1複・処遇改善⑦</t>
    <rPh sb="4" eb="6">
      <t>ショグウ</t>
    </rPh>
    <rPh sb="6" eb="8">
      <t>カイゼン</t>
    </rPh>
    <phoneticPr fontId="13"/>
  </si>
  <si>
    <t>様1複・雇用増加⑥</t>
    <rPh sb="4" eb="6">
      <t>コヨウ</t>
    </rPh>
    <rPh sb="6" eb="8">
      <t>ゾウカ</t>
    </rPh>
    <phoneticPr fontId="13"/>
  </si>
  <si>
    <t>様1複・処遇改善⑥</t>
    <rPh sb="4" eb="6">
      <t>ショグウ</t>
    </rPh>
    <rPh sb="6" eb="8">
      <t>カイゼン</t>
    </rPh>
    <phoneticPr fontId="13"/>
  </si>
  <si>
    <t>様1複・雇用増加⑧</t>
    <rPh sb="4" eb="6">
      <t>コヨウ</t>
    </rPh>
    <rPh sb="6" eb="8">
      <t>ゾウカ</t>
    </rPh>
    <phoneticPr fontId="13"/>
  </si>
  <si>
    <t>様1複・処遇改善⑧</t>
    <rPh sb="4" eb="6">
      <t>ショグウ</t>
    </rPh>
    <rPh sb="6" eb="8">
      <t>カイゼン</t>
    </rPh>
    <phoneticPr fontId="13"/>
  </si>
  <si>
    <t>様1複・雇用増加⑨</t>
    <rPh sb="4" eb="6">
      <t>コヨウ</t>
    </rPh>
    <rPh sb="6" eb="8">
      <t>ゾウカ</t>
    </rPh>
    <phoneticPr fontId="13"/>
  </si>
  <si>
    <t>様1複・処遇改善⑨</t>
    <rPh sb="4" eb="6">
      <t>ショグウ</t>
    </rPh>
    <rPh sb="6" eb="8">
      <t>カイゼン</t>
    </rPh>
    <phoneticPr fontId="13"/>
  </si>
  <si>
    <t>様1複・雇用増加⑩</t>
    <rPh sb="4" eb="6">
      <t>コヨウ</t>
    </rPh>
    <rPh sb="6" eb="8">
      <t>ゾウカ</t>
    </rPh>
    <phoneticPr fontId="13"/>
  </si>
  <si>
    <t>様1複・処遇改善⑩</t>
    <rPh sb="4" eb="6">
      <t>ショグウ</t>
    </rPh>
    <rPh sb="6" eb="8">
      <t>カイゼン</t>
    </rPh>
    <phoneticPr fontId="13"/>
  </si>
  <si>
    <t>様3・経費区分①</t>
    <phoneticPr fontId="13"/>
  </si>
  <si>
    <t>様3・経費区分②</t>
    <phoneticPr fontId="13"/>
  </si>
  <si>
    <t>様3・経費区分③</t>
    <phoneticPr fontId="13"/>
  </si>
  <si>
    <t>様3・内容①</t>
    <phoneticPr fontId="13"/>
  </si>
  <si>
    <t>様3・内容②</t>
    <phoneticPr fontId="13"/>
  </si>
  <si>
    <t>様3・内容③</t>
    <phoneticPr fontId="13"/>
  </si>
  <si>
    <t>様3・経費内訳①</t>
    <phoneticPr fontId="13"/>
  </si>
  <si>
    <t>様3・経費内訳②</t>
    <phoneticPr fontId="13"/>
  </si>
  <si>
    <t>様3・経費内訳③</t>
    <phoneticPr fontId="13"/>
  </si>
  <si>
    <t>様3・補助対象経費①</t>
    <phoneticPr fontId="13"/>
  </si>
  <si>
    <t>様3・補助対象経費②</t>
    <phoneticPr fontId="13"/>
  </si>
  <si>
    <t>様3・補助対象経費③</t>
    <phoneticPr fontId="13"/>
  </si>
  <si>
    <t>様3・補助対象経費合計</t>
    <phoneticPr fontId="13"/>
  </si>
  <si>
    <t>様3・補助金交付申請額</t>
    <phoneticPr fontId="13"/>
  </si>
  <si>
    <t>様4・企業からの要望</t>
    <phoneticPr fontId="13"/>
  </si>
  <si>
    <t>様4・終了後支援</t>
    <phoneticPr fontId="13"/>
  </si>
  <si>
    <t>様7・事業実施地域</t>
    <phoneticPr fontId="13"/>
  </si>
  <si>
    <t>様7・メーカー名</t>
    <rPh sb="7" eb="8">
      <t>メイ</t>
    </rPh>
    <phoneticPr fontId="13"/>
  </si>
  <si>
    <t>様7・車種類</t>
    <rPh sb="3" eb="4">
      <t>クルマ</t>
    </rPh>
    <rPh sb="4" eb="6">
      <t>シュルイ</t>
    </rPh>
    <phoneticPr fontId="13"/>
  </si>
  <si>
    <t>雇用増加有無（代表者）</t>
    <rPh sb="0" eb="2">
      <t>コヨウ</t>
    </rPh>
    <rPh sb="2" eb="4">
      <t>ゾウカ</t>
    </rPh>
    <rPh sb="4" eb="6">
      <t>ウム</t>
    </rPh>
    <rPh sb="7" eb="10">
      <t>ダイヒョウシャ</t>
    </rPh>
    <phoneticPr fontId="1"/>
  </si>
  <si>
    <t>処遇改善有無（代表者）</t>
    <rPh sb="0" eb="2">
      <t>ショグウ</t>
    </rPh>
    <rPh sb="2" eb="4">
      <t>カイゼン</t>
    </rPh>
    <rPh sb="4" eb="6">
      <t>ウム</t>
    </rPh>
    <rPh sb="7" eb="10">
      <t>ダイヒョウシャ</t>
    </rPh>
    <phoneticPr fontId="1"/>
  </si>
  <si>
    <t>買い物弱者の取組（全体）</t>
    <rPh sb="0" eb="1">
      <t>カ</t>
    </rPh>
    <rPh sb="2" eb="3">
      <t>モノ</t>
    </rPh>
    <rPh sb="3" eb="5">
      <t>ジャクシャ</t>
    </rPh>
    <rPh sb="6" eb="8">
      <t>トリクミ</t>
    </rPh>
    <rPh sb="9" eb="11">
      <t>ゼンタイ</t>
    </rPh>
    <phoneticPr fontId="1"/>
  </si>
  <si>
    <t>雇用増・処遇改善者数</t>
    <rPh sb="0" eb="3">
      <t>コヨウゾウ</t>
    </rPh>
    <rPh sb="4" eb="6">
      <t>ショグウ</t>
    </rPh>
    <rPh sb="6" eb="8">
      <t>カイゼン</t>
    </rPh>
    <rPh sb="8" eb="9">
      <t>シャ</t>
    </rPh>
    <rPh sb="9" eb="10">
      <t>スウ</t>
    </rPh>
    <phoneticPr fontId="1"/>
  </si>
  <si>
    <t>雇用増加有無（その他①）</t>
    <rPh sb="0" eb="2">
      <t>コヨウ</t>
    </rPh>
    <rPh sb="2" eb="4">
      <t>ゾウカ</t>
    </rPh>
    <rPh sb="4" eb="6">
      <t>ウム</t>
    </rPh>
    <rPh sb="9" eb="10">
      <t>タ</t>
    </rPh>
    <phoneticPr fontId="1"/>
  </si>
  <si>
    <t>処遇改善有無（その他①）</t>
    <rPh sb="0" eb="2">
      <t>ショグウ</t>
    </rPh>
    <rPh sb="2" eb="4">
      <t>カイゼン</t>
    </rPh>
    <rPh sb="4" eb="6">
      <t>ウム</t>
    </rPh>
    <rPh sb="9" eb="10">
      <t>タ</t>
    </rPh>
    <phoneticPr fontId="1"/>
  </si>
  <si>
    <t>処遇改善有無（その他④）</t>
    <rPh sb="0" eb="2">
      <t>ショグウ</t>
    </rPh>
    <rPh sb="2" eb="4">
      <t>カイゼン</t>
    </rPh>
    <rPh sb="4" eb="6">
      <t>ウム</t>
    </rPh>
    <rPh sb="9" eb="10">
      <t>タ</t>
    </rPh>
    <phoneticPr fontId="1"/>
  </si>
  <si>
    <t>雇用増加有無（その他④）</t>
    <rPh sb="0" eb="2">
      <t>コヨウ</t>
    </rPh>
    <rPh sb="2" eb="4">
      <t>ゾウカ</t>
    </rPh>
    <rPh sb="4" eb="6">
      <t>ウム</t>
    </rPh>
    <rPh sb="9" eb="10">
      <t>タ</t>
    </rPh>
    <phoneticPr fontId="1"/>
  </si>
  <si>
    <t>処遇改善有無（その他③）</t>
    <rPh sb="0" eb="2">
      <t>ショグウ</t>
    </rPh>
    <rPh sb="2" eb="4">
      <t>カイゼン</t>
    </rPh>
    <rPh sb="4" eb="6">
      <t>ウム</t>
    </rPh>
    <rPh sb="9" eb="10">
      <t>タ</t>
    </rPh>
    <phoneticPr fontId="1"/>
  </si>
  <si>
    <t>雇用増加有無（その他③）</t>
    <rPh sb="0" eb="2">
      <t>コヨウ</t>
    </rPh>
    <rPh sb="2" eb="4">
      <t>ゾウカ</t>
    </rPh>
    <rPh sb="4" eb="6">
      <t>ウム</t>
    </rPh>
    <rPh sb="9" eb="10">
      <t>タ</t>
    </rPh>
    <phoneticPr fontId="1"/>
  </si>
  <si>
    <t>処遇改善有無（その他②）</t>
    <rPh sb="0" eb="2">
      <t>ショグウ</t>
    </rPh>
    <rPh sb="2" eb="4">
      <t>カイゼン</t>
    </rPh>
    <rPh sb="4" eb="6">
      <t>ウム</t>
    </rPh>
    <rPh sb="9" eb="10">
      <t>タ</t>
    </rPh>
    <phoneticPr fontId="1"/>
  </si>
  <si>
    <t>雇用増加有無（その他②）</t>
    <rPh sb="0" eb="2">
      <t>コヨウ</t>
    </rPh>
    <rPh sb="2" eb="4">
      <t>ゾウカ</t>
    </rPh>
    <rPh sb="4" eb="6">
      <t>ウム</t>
    </rPh>
    <rPh sb="9" eb="10">
      <t>タ</t>
    </rPh>
    <phoneticPr fontId="1"/>
  </si>
  <si>
    <t>処遇改善有無（その他⑨）</t>
    <rPh sb="0" eb="2">
      <t>ショグウ</t>
    </rPh>
    <rPh sb="2" eb="4">
      <t>カイゼン</t>
    </rPh>
    <rPh sb="4" eb="6">
      <t>ウム</t>
    </rPh>
    <rPh sb="9" eb="10">
      <t>タ</t>
    </rPh>
    <phoneticPr fontId="1"/>
  </si>
  <si>
    <t>雇用増加有無（その他⑨）</t>
    <rPh sb="0" eb="2">
      <t>コヨウ</t>
    </rPh>
    <rPh sb="2" eb="4">
      <t>ゾウカ</t>
    </rPh>
    <rPh sb="4" eb="6">
      <t>ウム</t>
    </rPh>
    <rPh sb="9" eb="10">
      <t>タ</t>
    </rPh>
    <phoneticPr fontId="1"/>
  </si>
  <si>
    <t>処遇改善有無（その他⑧）</t>
    <rPh sb="0" eb="2">
      <t>ショグウ</t>
    </rPh>
    <rPh sb="2" eb="4">
      <t>カイゼン</t>
    </rPh>
    <rPh sb="4" eb="6">
      <t>ウム</t>
    </rPh>
    <rPh sb="9" eb="10">
      <t>タ</t>
    </rPh>
    <phoneticPr fontId="1"/>
  </si>
  <si>
    <t>雇用増加有無（その他⑧）</t>
    <rPh sb="0" eb="2">
      <t>コヨウ</t>
    </rPh>
    <rPh sb="2" eb="4">
      <t>ゾウカ</t>
    </rPh>
    <rPh sb="4" eb="6">
      <t>ウム</t>
    </rPh>
    <rPh sb="9" eb="10">
      <t>タ</t>
    </rPh>
    <phoneticPr fontId="1"/>
  </si>
  <si>
    <t>処遇改善有無（その他⑦）</t>
    <rPh sb="0" eb="2">
      <t>ショグウ</t>
    </rPh>
    <rPh sb="2" eb="4">
      <t>カイゼン</t>
    </rPh>
    <rPh sb="4" eb="6">
      <t>ウム</t>
    </rPh>
    <rPh sb="9" eb="10">
      <t>タ</t>
    </rPh>
    <phoneticPr fontId="1"/>
  </si>
  <si>
    <t>雇用増加有無（その他⑦）</t>
    <rPh sb="0" eb="2">
      <t>コヨウ</t>
    </rPh>
    <rPh sb="2" eb="4">
      <t>ゾウカ</t>
    </rPh>
    <rPh sb="4" eb="6">
      <t>ウム</t>
    </rPh>
    <rPh sb="9" eb="10">
      <t>タ</t>
    </rPh>
    <phoneticPr fontId="1"/>
  </si>
  <si>
    <t>処遇改善有無（その他⑥）</t>
    <rPh sb="0" eb="2">
      <t>ショグウ</t>
    </rPh>
    <rPh sb="2" eb="4">
      <t>カイゼン</t>
    </rPh>
    <rPh sb="4" eb="6">
      <t>ウム</t>
    </rPh>
    <rPh sb="9" eb="10">
      <t>タ</t>
    </rPh>
    <phoneticPr fontId="1"/>
  </si>
  <si>
    <t>雇用増加有無（その他⑥）</t>
    <rPh sb="0" eb="2">
      <t>コヨウ</t>
    </rPh>
    <rPh sb="2" eb="4">
      <t>ゾウカ</t>
    </rPh>
    <rPh sb="4" eb="6">
      <t>ウム</t>
    </rPh>
    <rPh sb="9" eb="10">
      <t>タ</t>
    </rPh>
    <phoneticPr fontId="1"/>
  </si>
  <si>
    <t>処遇改善有無（その他⑤）</t>
    <rPh sb="0" eb="2">
      <t>ショグウ</t>
    </rPh>
    <rPh sb="2" eb="4">
      <t>カイゼン</t>
    </rPh>
    <rPh sb="4" eb="6">
      <t>ウム</t>
    </rPh>
    <rPh sb="9" eb="10">
      <t>タ</t>
    </rPh>
    <phoneticPr fontId="1"/>
  </si>
  <si>
    <t>雇用増加有無（その他⑤）</t>
    <rPh sb="0" eb="2">
      <t>コヨウ</t>
    </rPh>
    <rPh sb="2" eb="4">
      <t>ゾウカ</t>
    </rPh>
    <rPh sb="4" eb="6">
      <t>ウム</t>
    </rPh>
    <rPh sb="9" eb="10">
      <t>タ</t>
    </rPh>
    <phoneticPr fontId="1"/>
  </si>
  <si>
    <t>前回との違い</t>
    <rPh sb="0" eb="2">
      <t>ゼンカイ</t>
    </rPh>
    <rPh sb="4" eb="5">
      <t>チガ</t>
    </rPh>
    <phoneticPr fontId="1"/>
  </si>
  <si>
    <t>終了後支援</t>
    <rPh sb="0" eb="3">
      <t>シュウリョウゴ</t>
    </rPh>
    <rPh sb="3" eb="5">
      <t>シエン</t>
    </rPh>
    <phoneticPr fontId="1"/>
  </si>
  <si>
    <t>事業実施地域概況</t>
    <rPh sb="0" eb="2">
      <t>ジギョウ</t>
    </rPh>
    <rPh sb="2" eb="4">
      <t>ジッシ</t>
    </rPh>
    <rPh sb="4" eb="6">
      <t>チイキ</t>
    </rPh>
    <rPh sb="6" eb="8">
      <t>ガイキョウ</t>
    </rPh>
    <phoneticPr fontId="1"/>
  </si>
  <si>
    <t>メーカー</t>
    <phoneticPr fontId="1"/>
  </si>
  <si>
    <t>車種</t>
    <rPh sb="0" eb="2">
      <t>シャシュ</t>
    </rPh>
    <phoneticPr fontId="1"/>
  </si>
  <si>
    <t>その他
（　その他）</t>
    <rPh sb="8" eb="9">
      <t>タ</t>
    </rPh>
    <phoneticPr fontId="13"/>
  </si>
  <si>
    <t>が虚偽であり、またはこの誓約に反したことにより、当方が不利益を被ること</t>
    <phoneticPr fontId="1"/>
  </si>
  <si>
    <t>になっても、異議は一切申し立てません。</t>
    <phoneticPr fontId="1"/>
  </si>
  <si>
    <r>
      <rPr>
        <sz val="12"/>
        <color theme="1"/>
        <rFont val="ＭＳ 明朝"/>
        <family val="1"/>
        <charset val="128"/>
      </rPr>
      <t>・補助金交付申請書（様式５）</t>
    </r>
    <r>
      <rPr>
        <sz val="10"/>
        <color theme="1"/>
        <rFont val="ＭＳ 明朝"/>
        <family val="1"/>
        <charset val="128"/>
      </rPr>
      <t>＊補助金事務局でお預かりし、採択決定後に正式受理します。</t>
    </r>
    <phoneticPr fontId="1"/>
  </si>
  <si>
    <t>　平成２６年度補正　小規模事業者持続化補助金の交付を、共同申請者一覧の事業</t>
    <phoneticPr fontId="2"/>
  </si>
  <si>
    <t>者と共同で受けたいので、下記の書類を添えて申請します。</t>
    <phoneticPr fontId="2"/>
  </si>
  <si>
    <t>　　　前回の補助事業者でない</t>
    <phoneticPr fontId="1"/>
  </si>
  <si>
    <t>小規模事業者持続化補助金事業に係る事業支援計画書</t>
    <phoneticPr fontId="2"/>
  </si>
  <si>
    <t>　　（雇用増加　　　処遇改善　　　　）</t>
    <rPh sb="3" eb="5">
      <t>コヨウ</t>
    </rPh>
    <rPh sb="5" eb="7">
      <t>ゾウカ</t>
    </rPh>
    <rPh sb="10" eb="12">
      <t>ショグウ</t>
    </rPh>
    <rPh sb="12" eb="14">
      <t>カイゼン</t>
    </rPh>
    <phoneticPr fontId="13"/>
  </si>
  <si>
    <t>従業員※２</t>
    <rPh sb="0" eb="3">
      <t>ジュウギョウイン</t>
    </rPh>
    <phoneticPr fontId="2"/>
  </si>
  <si>
    <t>＊従業員がいなければ、「０人」と記入してください。</t>
    <phoneticPr fontId="1"/>
  </si>
  <si>
    <t>※１　公募要領４５ページ記載の「業種分類」に基づいて、主たる業種の番号、業</t>
    <phoneticPr fontId="1"/>
  </si>
  <si>
    <r>
      <t>　　　種名称をご記入ください。</t>
    </r>
    <r>
      <rPr>
        <sz val="9"/>
        <color theme="1"/>
        <rFont val="ＭＳ 明朝"/>
        <family val="1"/>
        <charset val="128"/>
      </rPr>
      <t>（小分類が記載されている業種については小分類を記入すること）</t>
    </r>
    <phoneticPr fontId="1"/>
  </si>
  <si>
    <t>携帯番号</t>
    <phoneticPr fontId="1"/>
  </si>
  <si>
    <t>E-mailアドレス</t>
    <phoneticPr fontId="1"/>
  </si>
  <si>
    <t>FAX番号</t>
    <phoneticPr fontId="1"/>
  </si>
  <si>
    <t>様2_1・販路先</t>
    <phoneticPr fontId="13"/>
  </si>
  <si>
    <t>②補助事業期間終了後５年間の支援</t>
    <rPh sb="1" eb="3">
      <t>ホジョ</t>
    </rPh>
    <rPh sb="3" eb="5">
      <t>ジギョウ</t>
    </rPh>
    <rPh sb="5" eb="7">
      <t>キカン</t>
    </rPh>
    <rPh sb="7" eb="10">
      <t>シュウリョウゴ</t>
    </rPh>
    <rPh sb="11" eb="13">
      <t>ネンカン</t>
    </rPh>
    <rPh sb="14" eb="16">
      <t>シエン</t>
    </rPh>
    <phoneticPr fontId="1"/>
  </si>
  <si>
    <t>　　事業者名：</t>
    <rPh sb="2" eb="4">
      <t>ジギョウ</t>
    </rPh>
    <rPh sb="4" eb="5">
      <t>シャ</t>
    </rPh>
    <rPh sb="5" eb="6">
      <t>メイ</t>
    </rPh>
    <phoneticPr fontId="2"/>
  </si>
  <si>
    <t>※共同申請の場合は代表事業者について記入</t>
    <phoneticPr fontId="1"/>
  </si>
  <si>
    <t>　　　す。（詳細は４９ページ参照。）</t>
    <phoneticPr fontId="1"/>
  </si>
  <si>
    <t>みなし大企業（公募要領４７ページ【参考２】）に該当するか否か</t>
    <rPh sb="23" eb="25">
      <t>ガイトウ</t>
    </rPh>
    <rPh sb="28" eb="29">
      <t>イナ</t>
    </rPh>
    <phoneticPr fontId="2"/>
  </si>
  <si>
    <t>＊「あり」の場合は以下に該当事項をご記入ください。（詳細は４９ページ参照。）</t>
    <phoneticPr fontId="1"/>
  </si>
  <si>
    <t>領収書、賃金台帳、覚書等）を添付書類として提出してください。</t>
    <phoneticPr fontId="13"/>
  </si>
  <si>
    <t>※共同申請の場合は代表事業者について記入</t>
    <phoneticPr fontId="13"/>
  </si>
  <si>
    <t>今回の「買い物弱者対策」の取組が、自社（共同事業の場合は参画小規模事業者全て）の販路開拓につながることの説明</t>
    <phoneticPr fontId="13"/>
  </si>
  <si>
    <t>自己資金</t>
  </si>
  <si>
    <t>補助金</t>
  </si>
  <si>
    <t>（※１）</t>
  </si>
  <si>
    <t>金融機関からの借入金</t>
  </si>
  <si>
    <t>その他</t>
  </si>
  <si>
    <t>合計額</t>
  </si>
  <si>
    <t>（※２）</t>
  </si>
  <si>
    <t>　　　判断に迷った場合は、最寄りの商工会にご相談いただけます。</t>
    <phoneticPr fontId="1"/>
  </si>
  <si>
    <t>（　全国商工会連合会・補助金事務局からの重要書類や問合せは全て「連絡担当者」</t>
    <rPh sb="2" eb="4">
      <t>ゼンコク</t>
    </rPh>
    <rPh sb="4" eb="7">
      <t>ショウコウカイ</t>
    </rPh>
    <rPh sb="7" eb="10">
      <t>レンゴウカイ</t>
    </rPh>
    <phoneticPr fontId="2"/>
  </si>
  <si>
    <t>商工会E-Mailアドレス：</t>
    <rPh sb="0" eb="3">
      <t>ショウコウカイ</t>
    </rPh>
    <phoneticPr fontId="2"/>
  </si>
  <si>
    <t>税抜</t>
    <rPh sb="0" eb="1">
      <t>ゼイ</t>
    </rPh>
    <rPh sb="1" eb="2">
      <t>ヌ</t>
    </rPh>
    <phoneticPr fontId="13"/>
  </si>
  <si>
    <t>税込</t>
    <rPh sb="0" eb="2">
      <t>ゼイコミ</t>
    </rPh>
    <phoneticPr fontId="13"/>
  </si>
  <si>
    <t>補助対象経費</t>
    <phoneticPr fontId="1"/>
  </si>
  <si>
    <t>①機械装置等費</t>
  </si>
  <si>
    <t>②広報費</t>
  </si>
  <si>
    <t>③展示会等出展費</t>
  </si>
  <si>
    <t>④旅費</t>
    <phoneticPr fontId="13"/>
  </si>
  <si>
    <t>⑤開発費</t>
    <phoneticPr fontId="13"/>
  </si>
  <si>
    <t>⑥資料購入費</t>
    <phoneticPr fontId="13"/>
  </si>
  <si>
    <t>⑦雑役務費</t>
    <phoneticPr fontId="13"/>
  </si>
  <si>
    <t>⑧借料</t>
    <phoneticPr fontId="13"/>
  </si>
  <si>
    <t>⑨専門家謝金</t>
    <phoneticPr fontId="13"/>
  </si>
  <si>
    <t>⑩専門家旅費</t>
    <phoneticPr fontId="13"/>
  </si>
  <si>
    <t>⑪車両購入費</t>
    <phoneticPr fontId="13"/>
  </si>
  <si>
    <t>⑫委託費</t>
    <phoneticPr fontId="13"/>
  </si>
  <si>
    <t>⑬外注費</t>
    <phoneticPr fontId="13"/>
  </si>
  <si>
    <t>補助対象経費</t>
    <phoneticPr fontId="13"/>
  </si>
  <si>
    <t>経費区分</t>
    <phoneticPr fontId="2"/>
  </si>
  <si>
    <t>内容・必要理由</t>
    <phoneticPr fontId="2"/>
  </si>
  <si>
    <t>経費内訳（単価×回数）</t>
    <phoneticPr fontId="1"/>
  </si>
  <si>
    <t>２．補助事業の開始日および完了予定日</t>
    <phoneticPr fontId="2"/>
  </si>
  <si>
    <t>２．経費明細表</t>
    <phoneticPr fontId="13"/>
  </si>
  <si>
    <t>都道府県・商工会コード：</t>
    <rPh sb="0" eb="4">
      <t>トドウフケン</t>
    </rPh>
    <rPh sb="5" eb="8">
      <t>ショウコウカイ</t>
    </rPh>
    <phoneticPr fontId="1"/>
  </si>
  <si>
    <t>（様式８）</t>
    <phoneticPr fontId="13"/>
  </si>
  <si>
    <t>２．提案事業者の申請事業が「買い物弱者対策」として効果的かつ意義が大きいこと</t>
    <phoneticPr fontId="13"/>
  </si>
  <si>
    <t>高齢者中心</t>
    <phoneticPr fontId="13"/>
  </si>
  <si>
    <t>主婦中心</t>
    <phoneticPr fontId="13"/>
  </si>
  <si>
    <t>若者中心</t>
    <phoneticPr fontId="13"/>
  </si>
  <si>
    <t>徒歩中心</t>
    <phoneticPr fontId="13"/>
  </si>
  <si>
    <t>自家用車中心</t>
    <phoneticPr fontId="13"/>
  </si>
  <si>
    <t>自転車中心</t>
    <phoneticPr fontId="13"/>
  </si>
  <si>
    <t>鉄道中心</t>
    <phoneticPr fontId="13"/>
  </si>
  <si>
    <t>バス中心</t>
    <phoneticPr fontId="13"/>
  </si>
  <si>
    <t>ファミリー中心</t>
    <phoneticPr fontId="13"/>
  </si>
  <si>
    <t>　「買い物弱者対策の取り組み」として補助上限100万円（共同申請の場合は、100万円×小規模事業者数）への引き上げ項目を希望する場合には、以下のに記入のうえ、本紙を申請時に添付してください。　また、「買い物弱者の取り組み」を実施しようとする地域の市区役所・町村役場から、「様式８：買い物弱者対策事業推薦書」の作成・交付を受け、本紙添付書類として必ず提出してください。</t>
    <phoneticPr fontId="2"/>
  </si>
  <si>
    <t>買い物弱者</t>
    <rPh sb="0" eb="1">
      <t>カ</t>
    </rPh>
    <rPh sb="2" eb="3">
      <t>モノ</t>
    </rPh>
    <rPh sb="3" eb="5">
      <t>ジャクシャ</t>
    </rPh>
    <phoneticPr fontId="13"/>
  </si>
  <si>
    <t>雇用増</t>
    <rPh sb="0" eb="3">
      <t>コヨウゾウ</t>
    </rPh>
    <phoneticPr fontId="13"/>
  </si>
  <si>
    <t>処遇改善</t>
    <rPh sb="0" eb="2">
      <t>ショグウ</t>
    </rPh>
    <rPh sb="2" eb="4">
      <t>カイゼン</t>
    </rPh>
    <phoneticPr fontId="13"/>
  </si>
  <si>
    <t>事業者①上限金額</t>
    <rPh sb="0" eb="3">
      <t>ジギョウシャ</t>
    </rPh>
    <rPh sb="4" eb="6">
      <t>ジョウゲン</t>
    </rPh>
    <rPh sb="6" eb="8">
      <t>キンガク</t>
    </rPh>
    <phoneticPr fontId="13"/>
  </si>
  <si>
    <t>増額分</t>
    <rPh sb="0" eb="2">
      <t>ゾウガク</t>
    </rPh>
    <rPh sb="2" eb="3">
      <t>ブン</t>
    </rPh>
    <phoneticPr fontId="13"/>
  </si>
  <si>
    <t>全体上限金額</t>
    <rPh sb="0" eb="2">
      <t>ゼンタイ</t>
    </rPh>
    <rPh sb="2" eb="4">
      <t>ジョウゲン</t>
    </rPh>
    <rPh sb="4" eb="6">
      <t>キンガク</t>
    </rPh>
    <phoneticPr fontId="13"/>
  </si>
  <si>
    <t>事業者②上限金額</t>
    <rPh sb="0" eb="3">
      <t>ジギョウシャ</t>
    </rPh>
    <rPh sb="4" eb="6">
      <t>ジョウゲン</t>
    </rPh>
    <rPh sb="6" eb="8">
      <t>キンガク</t>
    </rPh>
    <phoneticPr fontId="13"/>
  </si>
  <si>
    <t>②申込有</t>
    <rPh sb="1" eb="3">
      <t>モウシコ</t>
    </rPh>
    <rPh sb="3" eb="4">
      <t>アリ</t>
    </rPh>
    <phoneticPr fontId="13"/>
  </si>
  <si>
    <t>③申込有</t>
    <rPh sb="1" eb="3">
      <t>モウシコ</t>
    </rPh>
    <rPh sb="3" eb="4">
      <t>アリ</t>
    </rPh>
    <phoneticPr fontId="13"/>
  </si>
  <si>
    <t>⑤最終</t>
    <rPh sb="1" eb="3">
      <t>サイシュウ</t>
    </rPh>
    <phoneticPr fontId="13"/>
  </si>
  <si>
    <t>②最終</t>
    <rPh sb="1" eb="3">
      <t>サイシュウ</t>
    </rPh>
    <phoneticPr fontId="13"/>
  </si>
  <si>
    <t>③最終</t>
    <rPh sb="1" eb="3">
      <t>サイシュウ</t>
    </rPh>
    <phoneticPr fontId="13"/>
  </si>
  <si>
    <t>④申込有</t>
    <rPh sb="1" eb="3">
      <t>モウシコ</t>
    </rPh>
    <rPh sb="3" eb="4">
      <t>アリ</t>
    </rPh>
    <phoneticPr fontId="13"/>
  </si>
  <si>
    <t>④最終</t>
    <rPh sb="1" eb="3">
      <t>サイシュウ</t>
    </rPh>
    <phoneticPr fontId="13"/>
  </si>
  <si>
    <t>⑤申込有</t>
    <rPh sb="1" eb="3">
      <t>モウシコ</t>
    </rPh>
    <rPh sb="3" eb="4">
      <t>アリ</t>
    </rPh>
    <phoneticPr fontId="13"/>
  </si>
  <si>
    <t>⑥申込有</t>
    <rPh sb="1" eb="3">
      <t>モウシコ</t>
    </rPh>
    <rPh sb="3" eb="4">
      <t>アリ</t>
    </rPh>
    <phoneticPr fontId="13"/>
  </si>
  <si>
    <t>⑥最終</t>
    <rPh sb="1" eb="3">
      <t>サイシュウ</t>
    </rPh>
    <phoneticPr fontId="13"/>
  </si>
  <si>
    <t>⑦申込有</t>
    <rPh sb="1" eb="3">
      <t>モウシコ</t>
    </rPh>
    <rPh sb="3" eb="4">
      <t>アリ</t>
    </rPh>
    <phoneticPr fontId="13"/>
  </si>
  <si>
    <t>⑧申込有</t>
    <rPh sb="1" eb="3">
      <t>モウシコ</t>
    </rPh>
    <rPh sb="3" eb="4">
      <t>アリ</t>
    </rPh>
    <phoneticPr fontId="13"/>
  </si>
  <si>
    <t>⑨申込有</t>
    <rPh sb="1" eb="3">
      <t>モウシコ</t>
    </rPh>
    <rPh sb="3" eb="4">
      <t>アリ</t>
    </rPh>
    <phoneticPr fontId="13"/>
  </si>
  <si>
    <t>⑩申込有</t>
    <rPh sb="1" eb="3">
      <t>モウシコ</t>
    </rPh>
    <rPh sb="3" eb="4">
      <t>アリ</t>
    </rPh>
    <phoneticPr fontId="13"/>
  </si>
  <si>
    <t>⑩最終</t>
    <rPh sb="1" eb="3">
      <t>サイシュウ</t>
    </rPh>
    <phoneticPr fontId="13"/>
  </si>
  <si>
    <t>⑨最終</t>
    <rPh sb="1" eb="3">
      <t>サイシュウ</t>
    </rPh>
    <phoneticPr fontId="13"/>
  </si>
  <si>
    <t>⑧最終</t>
    <rPh sb="1" eb="3">
      <t>サイシュウ</t>
    </rPh>
    <phoneticPr fontId="13"/>
  </si>
  <si>
    <t>⑦最終</t>
    <rPh sb="1" eb="3">
      <t>サイシュウ</t>
    </rPh>
    <phoneticPr fontId="13"/>
  </si>
  <si>
    <t>①最終</t>
    <rPh sb="1" eb="3">
      <t>サイシュウ</t>
    </rPh>
    <phoneticPr fontId="13"/>
  </si>
  <si>
    <t>共同申請者有</t>
    <rPh sb="0" eb="2">
      <t>キョウドウ</t>
    </rPh>
    <rPh sb="2" eb="4">
      <t>シンセイ</t>
    </rPh>
    <rPh sb="4" eb="5">
      <t>シャ</t>
    </rPh>
    <rPh sb="5" eb="6">
      <t>アリ</t>
    </rPh>
    <phoneticPr fontId="13"/>
  </si>
  <si>
    <t>単純合計</t>
    <rPh sb="0" eb="2">
      <t>タンジュン</t>
    </rPh>
    <rPh sb="2" eb="4">
      <t>ゴウケイ</t>
    </rPh>
    <phoneticPr fontId="13"/>
  </si>
  <si>
    <t>様3_1・共同申請上限金額</t>
    <rPh sb="0" eb="1">
      <t>ヨウ</t>
    </rPh>
    <phoneticPr fontId="13"/>
  </si>
  <si>
    <t>全体上限金額（様式１-複数 一覧　Ｍ9から参照）</t>
    <rPh sb="0" eb="2">
      <t>ゼンタイ</t>
    </rPh>
    <rPh sb="2" eb="4">
      <t>ジョウゲン</t>
    </rPh>
    <rPh sb="4" eb="6">
      <t>キンガク</t>
    </rPh>
    <rPh sb="21" eb="23">
      <t>サンショウ</t>
    </rPh>
    <phoneticPr fontId="13"/>
  </si>
  <si>
    <t>①申込有</t>
    <rPh sb="1" eb="3">
      <t>モウシコ</t>
    </rPh>
    <rPh sb="3" eb="4">
      <t>アリ</t>
    </rPh>
    <phoneticPr fontId="13"/>
  </si>
  <si>
    <t>関数用（Ｖ108から参照）</t>
    <rPh sb="0" eb="2">
      <t>カンスウ</t>
    </rPh>
    <rPh sb="2" eb="3">
      <t>ヨウ</t>
    </rPh>
    <rPh sb="10" eb="12">
      <t>サンショウ</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</si>
</sst>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_ "/>
  </numFmts>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2"/>
      <color theme="1"/>
      <name val="ＭＳ 明朝"/>
      <family val="1"/>
      <charset val="128"/>
    </font>
    <font>
      <sz val="12"/>
      <color theme="1"/>
      <name val="ＭＳ ゴシック"/>
      <family val="3"/>
      <charset val="128"/>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
      <sz val="6"/>
      <name val="ＭＳ Ｐゴシック"/>
      <family val="3"/>
      <charset val="128"/>
      <scheme val="minor"/>
    </font>
    <font>
      <sz val="10"/>
      <color theme="1"/>
      <name val="ＭＳ ゴシック"/>
      <family val="3"/>
      <charset val="128"/>
    </font>
    <font>
      <sz val="10"/>
      <color theme="1"/>
      <name val="ＭＳ Ｐゴシック"/>
      <family val="3"/>
      <charset val="128"/>
      <scheme val="minor"/>
    </font>
    <font>
      <u/>
      <sz val="12"/>
      <color theme="1"/>
      <name val="ＭＳ 明朝"/>
      <family val="1"/>
      <charset val="128"/>
    </font>
    <font>
      <u/>
      <sz val="11"/>
      <color theme="1"/>
      <name val="ＭＳ Ｐゴシック"/>
      <family val="3"/>
      <charset val="128"/>
      <scheme val="minor"/>
    </font>
    <font>
      <b/>
      <sz val="9"/>
      <color indexed="81"/>
      <name val="ＭＳ Ｐゴシック"/>
      <family val="3"/>
      <charset val="128"/>
    </font>
    <font>
      <u/>
      <sz val="11"/>
      <color theme="10"/>
      <name val="ＭＳ Ｐゴシック"/>
      <family val="3"/>
      <charset val="128"/>
    </font>
    <font>
      <strike/>
      <sz val="11"/>
      <color theme="1"/>
      <name val="ＭＳ 明朝"/>
      <family val="1"/>
      <charset val="128"/>
    </font>
    <font>
      <b/>
      <u/>
      <sz val="10"/>
      <color theme="1"/>
      <name val="ＭＳ 明朝"/>
      <family val="1"/>
      <charset val="128"/>
    </font>
    <font>
      <b/>
      <sz val="10"/>
      <color theme="1"/>
      <name val="ＭＳ 明朝"/>
      <family val="1"/>
      <charset val="128"/>
    </font>
    <font>
      <sz val="12"/>
      <color rgb="FF000000"/>
      <name val="ＭＳ ゴシック"/>
      <family val="3"/>
      <charset val="128"/>
    </font>
    <font>
      <sz val="9"/>
      <color indexed="81"/>
      <name val="ＭＳ Ｐゴシック"/>
      <family val="3"/>
      <charset val="128"/>
    </font>
  </fonts>
  <fills count="10">
    <fill>
      <patternFill patternType="none"/>
    </fill>
    <fill>
      <patternFill patternType="gray125"/>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rgb="FFFFFFCC"/>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right/>
      <top/>
      <bottom style="thick">
        <color rgb="FFFF0000"/>
      </bottom>
      <diagonal/>
    </border>
    <border>
      <left style="thick">
        <color rgb="FFFF0000"/>
      </left>
      <right/>
      <top/>
      <bottom/>
      <diagonal/>
    </border>
  </borders>
  <cellStyleXfs count="6">
    <xf numFmtId="0" fontId="0" fillId="0" borderId="0">
      <alignment vertical="center"/>
    </xf>
    <xf numFmtId="38" fontId="5" fillId="0" borderId="0" applyFont="0" applyFill="0" applyBorder="0" applyAlignment="0" applyProtection="0">
      <alignment vertical="center"/>
    </xf>
    <xf numFmtId="0" fontId="6" fillId="0" borderId="0">
      <alignment vertical="center"/>
    </xf>
    <xf numFmtId="0" fontId="6" fillId="0" borderId="0">
      <alignment vertical="center"/>
    </xf>
    <xf numFmtId="0" fontId="4" fillId="0" borderId="0"/>
    <xf numFmtId="0" fontId="19" fillId="0" borderId="0" applyNumberFormat="0" applyFill="0" applyBorder="0" applyAlignment="0" applyProtection="0">
      <alignment vertical="top"/>
      <protection locked="0"/>
    </xf>
  </cellStyleXfs>
  <cellXfs count="514">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8" fillId="0" borderId="1" xfId="0" applyFont="1" applyBorder="1">
      <alignment vertical="center"/>
    </xf>
    <xf numFmtId="0" fontId="6" fillId="0" borderId="1" xfId="3" applyBorder="1">
      <alignment vertical="center"/>
    </xf>
    <xf numFmtId="0" fontId="6" fillId="0" borderId="2" xfId="3" applyBorder="1">
      <alignment vertical="center"/>
    </xf>
    <xf numFmtId="0" fontId="7" fillId="0" borderId="3" xfId="0" applyFont="1" applyBorder="1">
      <alignment vertical="center"/>
    </xf>
    <xf numFmtId="0" fontId="7" fillId="0" borderId="0" xfId="0" applyFont="1" applyBorder="1">
      <alignment vertical="center"/>
    </xf>
    <xf numFmtId="0" fontId="6" fillId="0" borderId="4" xfId="3" applyBorder="1">
      <alignment vertical="center"/>
    </xf>
    <xf numFmtId="0" fontId="7" fillId="0" borderId="5" xfId="0" applyFont="1" applyFill="1" applyBorder="1" applyAlignment="1" applyProtection="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8" xfId="0" applyFont="1" applyBorder="1">
      <alignment vertical="center"/>
    </xf>
    <xf numFmtId="0" fontId="7" fillId="0" borderId="0" xfId="0" applyFont="1" applyBorder="1" applyAlignment="1">
      <alignment horizontal="distributed" vertical="center"/>
    </xf>
    <xf numFmtId="0" fontId="7" fillId="0" borderId="0" xfId="0" applyFont="1" applyAlignment="1">
      <alignment horizontal="distributed" vertical="center"/>
    </xf>
    <xf numFmtId="0" fontId="7" fillId="0" borderId="0" xfId="0" applyFont="1" applyAlignment="1">
      <alignment vertical="center"/>
    </xf>
    <xf numFmtId="0" fontId="8" fillId="0" borderId="0" xfId="0" applyFont="1" applyBorder="1">
      <alignment vertical="center"/>
    </xf>
    <xf numFmtId="0" fontId="6" fillId="0" borderId="4" xfId="3" applyFont="1" applyBorder="1">
      <alignment vertical="center"/>
    </xf>
    <xf numFmtId="0" fontId="6" fillId="0" borderId="1" xfId="3" applyFont="1" applyBorder="1">
      <alignment vertical="center"/>
    </xf>
    <xf numFmtId="0" fontId="6" fillId="0" borderId="2" xfId="3" applyFont="1" applyBorder="1">
      <alignment vertical="center"/>
    </xf>
    <xf numFmtId="0" fontId="7" fillId="0" borderId="0" xfId="0" applyFont="1" applyFill="1" applyAlignment="1" applyProtection="1">
      <alignment vertical="center"/>
    </xf>
    <xf numFmtId="0" fontId="0" fillId="0" borderId="0" xfId="0" applyAlignment="1">
      <alignment vertical="center" wrapText="1"/>
    </xf>
    <xf numFmtId="49" fontId="0" fillId="0" borderId="0" xfId="0" applyNumberFormat="1" applyAlignment="1">
      <alignment vertical="center" wrapText="1"/>
    </xf>
    <xf numFmtId="0" fontId="0" fillId="0" borderId="0" xfId="0" applyNumberFormat="1" applyAlignment="1">
      <alignment vertical="center" wrapText="1"/>
    </xf>
    <xf numFmtId="0" fontId="0" fillId="0" borderId="8" xfId="0" applyBorder="1" applyAlignment="1">
      <alignment vertical="center" wrapText="1"/>
    </xf>
    <xf numFmtId="0" fontId="0" fillId="0" borderId="22" xfId="0" applyNumberFormat="1" applyBorder="1" applyAlignment="1">
      <alignment vertical="center" wrapText="1"/>
    </xf>
    <xf numFmtId="0" fontId="0" fillId="0" borderId="23" xfId="0" applyNumberFormat="1" applyBorder="1" applyAlignment="1">
      <alignment vertical="center" wrapText="1"/>
    </xf>
    <xf numFmtId="0" fontId="0" fillId="0" borderId="23" xfId="0" applyNumberFormat="1" applyFill="1" applyBorder="1" applyAlignment="1">
      <alignment vertical="center" wrapText="1"/>
    </xf>
    <xf numFmtId="0" fontId="0" fillId="0" borderId="24" xfId="0" applyNumberFormat="1" applyBorder="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distributed" vertical="center"/>
    </xf>
    <xf numFmtId="0" fontId="7" fillId="0" borderId="8" xfId="0" applyFont="1" applyBorder="1" applyAlignment="1">
      <alignment horizontal="justify" vertical="center" wrapText="1"/>
    </xf>
    <xf numFmtId="0" fontId="7" fillId="0" borderId="8" xfId="0" applyFont="1" applyFill="1" applyBorder="1" applyAlignment="1">
      <alignment vertical="center" wrapText="1"/>
    </xf>
    <xf numFmtId="0" fontId="7" fillId="0" borderId="0" xfId="0" applyFont="1" applyFill="1" applyAlignment="1">
      <alignment horizontal="right" vertical="center"/>
    </xf>
    <xf numFmtId="0" fontId="7" fillId="0" borderId="0" xfId="0" applyFont="1" applyFill="1">
      <alignment vertical="center"/>
    </xf>
    <xf numFmtId="0" fontId="7" fillId="0" borderId="0" xfId="0" applyFont="1" applyFill="1" applyAlignment="1" applyProtection="1">
      <alignment vertical="center" shrinkToFit="1"/>
      <protection locked="0"/>
    </xf>
    <xf numFmtId="0" fontId="7" fillId="0" borderId="10" xfId="0" applyFont="1" applyFill="1" applyBorder="1">
      <alignment vertical="center"/>
    </xf>
    <xf numFmtId="0" fontId="7" fillId="0" borderId="5" xfId="0" applyFont="1" applyBorder="1">
      <alignment vertical="center"/>
    </xf>
    <xf numFmtId="0" fontId="7" fillId="0" borderId="3" xfId="0" applyFont="1" applyFill="1" applyBorder="1">
      <alignment vertical="center"/>
    </xf>
    <xf numFmtId="0" fontId="0" fillId="0" borderId="0" xfId="0" applyAlignment="1">
      <alignment vertical="center"/>
    </xf>
    <xf numFmtId="0" fontId="8" fillId="0" borderId="0" xfId="0" applyFont="1" applyAlignment="1">
      <alignment horizontal="left" vertical="center"/>
    </xf>
    <xf numFmtId="0" fontId="7" fillId="0" borderId="6" xfId="0" applyFont="1" applyFill="1" applyBorder="1">
      <alignment vertical="center"/>
    </xf>
    <xf numFmtId="0" fontId="7" fillId="0" borderId="9" xfId="0" applyFont="1" applyFill="1" applyBorder="1" applyAlignment="1">
      <alignment horizontal="left" vertical="center"/>
    </xf>
    <xf numFmtId="0" fontId="7" fillId="0" borderId="9" xfId="0" applyFont="1" applyFill="1" applyBorder="1">
      <alignment vertical="center"/>
    </xf>
    <xf numFmtId="0" fontId="7" fillId="0" borderId="13" xfId="0" applyFont="1" applyBorder="1" applyAlignment="1">
      <alignmen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9" xfId="0" applyFont="1" applyFill="1" applyBorder="1" applyAlignment="1">
      <alignment vertical="center"/>
    </xf>
    <xf numFmtId="0" fontId="8" fillId="0" borderId="1" xfId="0" applyFont="1" applyFill="1" applyBorder="1">
      <alignment vertical="center"/>
    </xf>
    <xf numFmtId="0" fontId="7" fillId="0" borderId="8" xfId="0" applyFont="1" applyFill="1" applyBorder="1" applyAlignment="1">
      <alignment horizontal="justify" vertical="center" wrapText="1"/>
    </xf>
    <xf numFmtId="0" fontId="7" fillId="0" borderId="11" xfId="0" applyFont="1" applyFill="1" applyBorder="1" applyAlignment="1">
      <alignment horizontal="justify" vertical="center" wrapText="1"/>
    </xf>
    <xf numFmtId="0" fontId="7" fillId="0" borderId="0" xfId="0" applyFont="1" applyFill="1" applyBorder="1" applyAlignment="1">
      <alignment vertical="center" wrapText="1"/>
    </xf>
    <xf numFmtId="0" fontId="7"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Border="1" applyAlignment="1">
      <alignment horizontal="right" vertical="center"/>
    </xf>
    <xf numFmtId="0" fontId="9" fillId="0" borderId="0" xfId="0" applyFont="1" applyFill="1" applyBorder="1" applyAlignment="1" applyProtection="1">
      <alignment vertical="top" wrapText="1"/>
      <protection locked="0"/>
    </xf>
    <xf numFmtId="0" fontId="7" fillId="2" borderId="8"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pplyProtection="1">
      <alignment vertical="center"/>
      <protection locked="0"/>
    </xf>
    <xf numFmtId="0" fontId="12" fillId="0" borderId="0" xfId="0" applyFont="1" applyFill="1" applyAlignment="1">
      <alignment vertical="center"/>
    </xf>
    <xf numFmtId="0" fontId="12" fillId="0" borderId="0" xfId="0" applyFont="1" applyFill="1">
      <alignment vertical="center"/>
    </xf>
    <xf numFmtId="0" fontId="9" fillId="0" borderId="0" xfId="0" applyFont="1" applyFill="1" applyAlignment="1">
      <alignment vertical="center"/>
    </xf>
    <xf numFmtId="0" fontId="9" fillId="0" borderId="0" xfId="0" applyFont="1" applyFill="1">
      <alignment vertical="center"/>
    </xf>
    <xf numFmtId="0" fontId="9" fillId="0" borderId="0" xfId="0" applyFont="1" applyFill="1" applyAlignment="1" applyProtection="1">
      <alignment vertical="center"/>
      <protection locked="0"/>
    </xf>
    <xf numFmtId="0" fontId="9" fillId="0" borderId="0" xfId="0" applyFont="1" applyFill="1" applyAlignment="1" applyProtection="1">
      <alignment vertical="center" shrinkToFit="1"/>
      <protection locked="0"/>
    </xf>
    <xf numFmtId="0" fontId="7" fillId="0" borderId="0" xfId="0" applyFont="1" applyFill="1" applyAlignment="1">
      <alignment horizontal="left" vertical="center"/>
    </xf>
    <xf numFmtId="0" fontId="9" fillId="0" borderId="1" xfId="0" applyFont="1" applyBorder="1" applyAlignment="1">
      <alignment vertical="center"/>
    </xf>
    <xf numFmtId="0" fontId="7" fillId="0" borderId="2" xfId="0" applyFont="1" applyBorder="1">
      <alignment vertical="center"/>
    </xf>
    <xf numFmtId="0" fontId="12" fillId="0" borderId="12" xfId="0" applyFont="1" applyFill="1" applyBorder="1" applyAlignment="1">
      <alignment vertical="center"/>
    </xf>
    <xf numFmtId="0" fontId="12" fillId="0" borderId="9" xfId="0" applyFont="1" applyFill="1" applyBorder="1" applyAlignment="1">
      <alignment vertical="center"/>
    </xf>
    <xf numFmtId="0" fontId="12" fillId="0" borderId="9" xfId="0" applyFont="1" applyFill="1" applyBorder="1">
      <alignment vertical="center"/>
    </xf>
    <xf numFmtId="0" fontId="12" fillId="0" borderId="10" xfId="0" applyFont="1" applyFill="1" applyBorder="1">
      <alignment vertical="center"/>
    </xf>
    <xf numFmtId="0" fontId="12" fillId="0" borderId="13"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lignment vertical="center"/>
    </xf>
    <xf numFmtId="0" fontId="12" fillId="0" borderId="16" xfId="0" applyFont="1" applyFill="1" applyBorder="1">
      <alignment vertical="center"/>
    </xf>
    <xf numFmtId="0" fontId="12" fillId="0" borderId="14" xfId="0" applyFont="1" applyFill="1" applyBorder="1" applyAlignment="1">
      <alignment vertical="center"/>
    </xf>
    <xf numFmtId="0" fontId="12" fillId="0" borderId="15" xfId="0" applyFont="1" applyFill="1" applyBorder="1" applyAlignment="1">
      <alignment vertical="center"/>
    </xf>
    <xf numFmtId="0" fontId="12" fillId="0" borderId="15" xfId="0" applyFont="1" applyFill="1" applyBorder="1">
      <alignment vertical="center"/>
    </xf>
    <xf numFmtId="0" fontId="12" fillId="0" borderId="7" xfId="0" applyFont="1" applyFill="1" applyBorder="1">
      <alignment vertical="center"/>
    </xf>
    <xf numFmtId="0" fontId="7" fillId="0" borderId="9" xfId="0" applyFont="1" applyFill="1" applyBorder="1" applyAlignment="1">
      <alignment horizontal="center" vertical="center"/>
    </xf>
    <xf numFmtId="0" fontId="7" fillId="0" borderId="0" xfId="0" applyFont="1" applyAlignment="1">
      <alignment horizontal="right" vertical="center"/>
    </xf>
    <xf numFmtId="0" fontId="7" fillId="0" borderId="0" xfId="0" applyFont="1" applyFill="1" applyAlignment="1">
      <alignment horizontal="right" vertical="center"/>
    </xf>
    <xf numFmtId="0" fontId="0" fillId="0" borderId="8" xfId="0" applyBorder="1" applyAlignment="1">
      <alignment horizontal="center" vertical="center" wrapText="1"/>
    </xf>
    <xf numFmtId="49" fontId="0" fillId="0" borderId="8" xfId="0" applyNumberFormat="1" applyBorder="1" applyAlignment="1">
      <alignment horizontal="center" vertical="center" wrapText="1"/>
    </xf>
    <xf numFmtId="49" fontId="0" fillId="0" borderId="21" xfId="0" applyNumberFormat="1" applyBorder="1" applyAlignment="1">
      <alignment horizontal="center" vertical="center" wrapText="1"/>
    </xf>
    <xf numFmtId="0" fontId="7" fillId="0" borderId="8" xfId="0" applyFont="1" applyFill="1" applyBorder="1" applyAlignment="1">
      <alignment horizontal="left" vertical="center"/>
    </xf>
    <xf numFmtId="0" fontId="7" fillId="0" borderId="0" xfId="0" applyFont="1" applyAlignment="1">
      <alignment vertical="center"/>
    </xf>
    <xf numFmtId="0" fontId="0" fillId="0" borderId="0" xfId="0" applyFont="1">
      <alignment vertical="center"/>
    </xf>
    <xf numFmtId="0" fontId="12" fillId="0" borderId="0" xfId="0" applyFont="1">
      <alignment vertical="center"/>
    </xf>
    <xf numFmtId="0" fontId="12" fillId="0" borderId="0" xfId="0" applyFont="1" applyBorder="1">
      <alignment vertical="center"/>
    </xf>
    <xf numFmtId="0" fontId="12" fillId="0" borderId="8" xfId="0" applyFont="1" applyBorder="1">
      <alignment vertical="center"/>
    </xf>
    <xf numFmtId="0" fontId="0" fillId="0" borderId="24" xfId="0" applyNumberFormat="1" applyFill="1" applyBorder="1" applyAlignment="1">
      <alignment vertical="center" wrapText="1"/>
    </xf>
    <xf numFmtId="0" fontId="0" fillId="3" borderId="23" xfId="0" applyNumberFormat="1" applyFill="1" applyBorder="1" applyAlignment="1">
      <alignment vertical="center" wrapText="1"/>
    </xf>
    <xf numFmtId="0" fontId="0" fillId="3" borderId="24" xfId="0" applyNumberFormat="1" applyFill="1" applyBorder="1" applyAlignment="1">
      <alignment vertical="center" wrapText="1"/>
    </xf>
    <xf numFmtId="49" fontId="0" fillId="0" borderId="5" xfId="0" applyNumberFormat="1" applyBorder="1" applyAlignment="1">
      <alignment horizontal="center" vertical="center" wrapText="1"/>
    </xf>
    <xf numFmtId="0" fontId="0" fillId="0" borderId="25" xfId="0" applyNumberFormat="1" applyBorder="1" applyAlignment="1">
      <alignment vertical="center" wrapText="1"/>
    </xf>
    <xf numFmtId="49" fontId="0" fillId="0" borderId="20" xfId="0" applyNumberFormat="1" applyBorder="1" applyAlignment="1">
      <alignment horizontal="center" vertical="center" wrapText="1"/>
    </xf>
    <xf numFmtId="0" fontId="0" fillId="3" borderId="27" xfId="0" applyNumberFormat="1" applyFill="1" applyBorder="1" applyAlignment="1">
      <alignment vertical="center" wrapText="1"/>
    </xf>
    <xf numFmtId="0" fontId="0" fillId="0" borderId="22" xfId="0" applyNumberFormat="1" applyFill="1" applyBorder="1" applyAlignment="1">
      <alignment vertical="center" wrapText="1"/>
    </xf>
    <xf numFmtId="0" fontId="0" fillId="6" borderId="17" xfId="0" applyFill="1" applyBorder="1" applyAlignment="1">
      <alignment horizontal="center" vertical="center" wrapText="1"/>
    </xf>
    <xf numFmtId="49" fontId="0" fillId="6" borderId="28" xfId="0" applyNumberFormat="1" applyFill="1" applyBorder="1" applyAlignment="1">
      <alignment horizontal="center" vertical="center" wrapText="1"/>
    </xf>
    <xf numFmtId="49" fontId="0" fillId="6" borderId="17" xfId="0" applyNumberFormat="1" applyFill="1" applyBorder="1" applyAlignment="1">
      <alignment horizontal="center" vertical="center" wrapText="1"/>
    </xf>
    <xf numFmtId="49" fontId="0" fillId="6" borderId="18" xfId="0" applyNumberFormat="1" applyFill="1" applyBorder="1" applyAlignment="1">
      <alignment horizontal="center" vertical="center" wrapText="1"/>
    </xf>
    <xf numFmtId="0" fontId="0" fillId="6" borderId="18" xfId="0" applyFill="1" applyBorder="1" applyAlignment="1">
      <alignment horizontal="center" vertical="center" wrapText="1"/>
    </xf>
    <xf numFmtId="0" fontId="0" fillId="6" borderId="32" xfId="0" applyFill="1" applyBorder="1" applyAlignment="1">
      <alignment horizontal="center" vertical="center" wrapText="1"/>
    </xf>
    <xf numFmtId="0" fontId="7" fillId="6" borderId="20" xfId="0" applyFont="1" applyFill="1" applyBorder="1">
      <alignment vertical="center"/>
    </xf>
    <xf numFmtId="0" fontId="7" fillId="6" borderId="8" xfId="0" applyFont="1" applyFill="1" applyBorder="1">
      <alignment vertical="center"/>
    </xf>
    <xf numFmtId="0" fontId="7" fillId="6" borderId="21" xfId="0" applyFont="1" applyFill="1" applyBorder="1">
      <alignment vertical="center"/>
    </xf>
    <xf numFmtId="49" fontId="0" fillId="6" borderId="20" xfId="0" applyNumberFormat="1" applyFill="1" applyBorder="1" applyAlignment="1">
      <alignment vertical="center" wrapText="1"/>
    </xf>
    <xf numFmtId="49" fontId="0" fillId="6" borderId="8" xfId="0" applyNumberFormat="1" applyFill="1" applyBorder="1" applyAlignment="1">
      <alignment vertical="center" wrapText="1"/>
    </xf>
    <xf numFmtId="49" fontId="0" fillId="6" borderId="21" xfId="0" applyNumberFormat="1" applyFill="1" applyBorder="1" applyAlignment="1">
      <alignment vertical="center" wrapText="1"/>
    </xf>
    <xf numFmtId="0" fontId="20" fillId="0" borderId="0" xfId="0" applyFont="1">
      <alignment vertical="center"/>
    </xf>
    <xf numFmtId="0" fontId="7" fillId="0" borderId="8" xfId="0" applyFont="1" applyFill="1" applyBorder="1" applyAlignment="1">
      <alignment horizontal="center" vertical="center"/>
    </xf>
    <xf numFmtId="176" fontId="7" fillId="0" borderId="0" xfId="0" applyNumberFormat="1" applyFont="1" applyFill="1" applyAlignment="1" applyProtection="1">
      <alignment horizontal="right" vertical="center" shrinkToFit="1"/>
      <protection locked="0"/>
    </xf>
    <xf numFmtId="0" fontId="12" fillId="0" borderId="0" xfId="0" applyFont="1" applyFill="1" applyAlignment="1">
      <alignment vertical="center"/>
    </xf>
    <xf numFmtId="0" fontId="12" fillId="0" borderId="0" xfId="0" applyFont="1" applyFill="1" applyAlignment="1">
      <alignment horizontal="left" vertical="center"/>
    </xf>
    <xf numFmtId="0" fontId="7" fillId="7" borderId="9" xfId="0" applyFont="1" applyFill="1" applyBorder="1" applyAlignment="1" applyProtection="1">
      <alignment horizontal="center" vertical="center"/>
      <protection locked="0"/>
    </xf>
    <xf numFmtId="0" fontId="12" fillId="7" borderId="2" xfId="0" applyFont="1" applyFill="1" applyBorder="1" applyAlignment="1" applyProtection="1">
      <alignment vertical="top" wrapText="1"/>
      <protection locked="0"/>
    </xf>
    <xf numFmtId="0" fontId="10" fillId="7" borderId="8" xfId="0" applyFont="1" applyFill="1" applyBorder="1" applyAlignment="1" applyProtection="1">
      <alignment horizontal="justify" vertical="top" wrapText="1"/>
      <protection locked="0"/>
    </xf>
    <xf numFmtId="0" fontId="7" fillId="7" borderId="0" xfId="0" applyFont="1" applyFill="1" applyAlignment="1" applyProtection="1">
      <alignment horizontal="center" vertical="center" shrinkToFit="1"/>
      <protection locked="0"/>
    </xf>
    <xf numFmtId="0" fontId="7" fillId="7" borderId="0" xfId="0" applyFont="1" applyFill="1" applyAlignment="1" applyProtection="1">
      <alignment horizontal="right" vertical="center" shrinkToFit="1"/>
      <protection locked="0"/>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11"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0" borderId="8" xfId="0" applyFont="1" applyBorder="1" applyAlignment="1">
      <alignment vertical="center"/>
    </xf>
    <xf numFmtId="0" fontId="12" fillId="0" borderId="0" xfId="0" applyFont="1" applyAlignment="1">
      <alignment vertical="center"/>
    </xf>
    <xf numFmtId="0" fontId="7" fillId="0" borderId="15" xfId="0" applyFont="1" applyBorder="1" applyAlignment="1">
      <alignment vertical="center"/>
    </xf>
    <xf numFmtId="0" fontId="7" fillId="7" borderId="0" xfId="0" applyFont="1" applyFill="1" applyAlignment="1" applyProtection="1">
      <alignment vertical="center" shrinkToFit="1"/>
      <protection locked="0"/>
    </xf>
    <xf numFmtId="0" fontId="7"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Fill="1" applyAlignment="1">
      <alignment horizontal="right" vertical="center"/>
    </xf>
    <xf numFmtId="0" fontId="7" fillId="0" borderId="0" xfId="0" applyFont="1" applyFill="1" applyAlignment="1">
      <alignment horizontal="left" vertical="center"/>
    </xf>
    <xf numFmtId="0" fontId="7" fillId="0" borderId="0" xfId="0" applyFont="1" applyFill="1" applyAlignment="1" applyProtection="1">
      <alignment vertical="center" shrinkToFit="1"/>
      <protection locked="0"/>
    </xf>
    <xf numFmtId="0" fontId="0" fillId="0" borderId="3" xfId="0" applyBorder="1" applyAlignment="1">
      <alignment horizontal="center" vertical="center"/>
    </xf>
    <xf numFmtId="0" fontId="0" fillId="0" borderId="0" xfId="0" applyAlignment="1">
      <alignment vertical="center"/>
    </xf>
    <xf numFmtId="0" fontId="7" fillId="0" borderId="5" xfId="0" applyFont="1" applyBorder="1" applyAlignment="1">
      <alignment vertical="center"/>
    </xf>
    <xf numFmtId="0" fontId="7" fillId="0" borderId="8" xfId="0" applyFont="1" applyBorder="1" applyAlignment="1">
      <alignment vertical="center"/>
    </xf>
    <xf numFmtId="0" fontId="7" fillId="7" borderId="0" xfId="0" applyFont="1" applyFill="1" applyAlignment="1" applyProtection="1">
      <alignment vertical="center" shrinkToFit="1"/>
      <protection locked="0"/>
    </xf>
    <xf numFmtId="0" fontId="9" fillId="0" borderId="0" xfId="0" applyFont="1">
      <alignment vertical="center"/>
    </xf>
    <xf numFmtId="0" fontId="7" fillId="0" borderId="6" xfId="0" applyFont="1" applyBorder="1" applyAlignment="1">
      <alignment vertical="center"/>
    </xf>
    <xf numFmtId="0" fontId="11" fillId="0" borderId="0" xfId="0" applyFont="1" applyBorder="1">
      <alignment vertical="center"/>
    </xf>
    <xf numFmtId="0" fontId="7" fillId="0" borderId="8" xfId="0" applyFont="1" applyBorder="1" applyAlignment="1">
      <alignment horizontal="justify" vertical="center" wrapText="1"/>
    </xf>
    <xf numFmtId="0" fontId="22" fillId="0" borderId="0" xfId="0" applyFont="1" applyAlignment="1">
      <alignment horizontal="left" vertical="center"/>
    </xf>
    <xf numFmtId="49" fontId="0" fillId="0" borderId="6" xfId="0" applyNumberFormat="1" applyBorder="1" applyAlignment="1">
      <alignment horizontal="center" vertical="center" wrapText="1"/>
    </xf>
    <xf numFmtId="0" fontId="0" fillId="6" borderId="33" xfId="0" applyFill="1" applyBorder="1" applyAlignment="1">
      <alignment horizontal="center" vertical="center" wrapText="1"/>
    </xf>
    <xf numFmtId="0" fontId="0" fillId="6" borderId="36" xfId="0" applyFill="1" applyBorder="1" applyAlignment="1">
      <alignment horizontal="center" vertical="center" wrapText="1"/>
    </xf>
    <xf numFmtId="0" fontId="7" fillId="9" borderId="0" xfId="0" applyFont="1" applyFill="1">
      <alignment vertical="center"/>
    </xf>
    <xf numFmtId="0" fontId="12" fillId="9" borderId="0" xfId="0" applyFont="1" applyFill="1">
      <alignment vertical="center"/>
    </xf>
    <xf numFmtId="0" fontId="0" fillId="9" borderId="0" xfId="0" applyFill="1">
      <alignment vertical="center"/>
    </xf>
    <xf numFmtId="49" fontId="0" fillId="6" borderId="5" xfId="0" applyNumberFormat="1" applyFill="1" applyBorder="1" applyAlignment="1">
      <alignment vertical="center" wrapText="1"/>
    </xf>
    <xf numFmtId="0" fontId="0" fillId="0" borderId="0" xfId="0" applyBorder="1" applyAlignment="1">
      <alignment vertical="center"/>
    </xf>
    <xf numFmtId="0" fontId="7" fillId="0" borderId="13" xfId="0" applyFont="1" applyBorder="1">
      <alignment vertical="center"/>
    </xf>
    <xf numFmtId="0" fontId="7" fillId="0" borderId="0" xfId="0" applyFont="1" applyFill="1" applyBorder="1" applyAlignment="1">
      <alignment horizontal="left" vertical="center"/>
    </xf>
    <xf numFmtId="0" fontId="11" fillId="0" borderId="0" xfId="0" applyFont="1" applyFill="1">
      <alignment vertical="center"/>
    </xf>
    <xf numFmtId="0" fontId="7" fillId="0" borderId="0" xfId="0" applyFont="1" applyFill="1" applyAlignment="1" applyProtection="1">
      <alignment vertical="center" shrinkToFit="1"/>
    </xf>
    <xf numFmtId="0" fontId="7" fillId="0" borderId="0" xfId="0" applyFont="1" applyProtection="1">
      <alignment vertical="center"/>
      <protection locked="0"/>
    </xf>
    <xf numFmtId="0" fontId="7" fillId="7" borderId="0" xfId="0" applyFont="1" applyFill="1" applyAlignment="1" applyProtection="1">
      <alignment horizontal="center" vertical="center"/>
      <protection locked="0"/>
    </xf>
    <xf numFmtId="0" fontId="7" fillId="8" borderId="0" xfId="0" applyFont="1" applyFill="1" applyProtection="1">
      <alignment vertical="center"/>
      <protection locked="0"/>
    </xf>
    <xf numFmtId="0" fontId="6" fillId="0" borderId="1" xfId="3" applyBorder="1" applyProtection="1">
      <alignment vertical="center"/>
      <protection locked="0"/>
    </xf>
    <xf numFmtId="0" fontId="0" fillId="0" borderId="1" xfId="3" applyFont="1" applyBorder="1" applyProtection="1">
      <alignment vertical="center"/>
      <protection locked="0"/>
    </xf>
    <xf numFmtId="0" fontId="0" fillId="0" borderId="2" xfId="3" applyFont="1" applyBorder="1" applyProtection="1">
      <alignment vertical="center"/>
      <protection locked="0"/>
    </xf>
    <xf numFmtId="0" fontId="0" fillId="0" borderId="4" xfId="3" applyFont="1" applyBorder="1" applyProtection="1">
      <alignment vertical="center"/>
      <protection locked="0"/>
    </xf>
    <xf numFmtId="0" fontId="0" fillId="0" borderId="8" xfId="3" applyFont="1" applyBorder="1" applyProtection="1">
      <alignment vertical="center"/>
      <protection locked="0"/>
    </xf>
    <xf numFmtId="0" fontId="7" fillId="0" borderId="8" xfId="0" applyFont="1" applyBorder="1" applyProtection="1">
      <alignment vertical="center"/>
      <protection locked="0"/>
    </xf>
    <xf numFmtId="0" fontId="0" fillId="0" borderId="0" xfId="0" applyProtection="1">
      <alignment vertical="center"/>
      <protection locked="0"/>
    </xf>
    <xf numFmtId="0" fontId="7" fillId="7" borderId="10" xfId="0" applyFont="1" applyFill="1" applyBorder="1" applyAlignment="1" applyProtection="1">
      <alignment horizontal="center" vertical="center"/>
      <protection locked="0"/>
    </xf>
    <xf numFmtId="0" fontId="0" fillId="7" borderId="8" xfId="0" applyFill="1" applyBorder="1" applyAlignment="1" applyProtection="1">
      <alignment horizontal="center" vertical="center"/>
      <protection locked="0"/>
    </xf>
    <xf numFmtId="0" fontId="7" fillId="7" borderId="1"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177" fontId="7" fillId="7" borderId="8" xfId="0" applyNumberFormat="1" applyFont="1" applyFill="1" applyBorder="1" applyAlignment="1" applyProtection="1">
      <alignment horizontal="right" vertical="center" shrinkToFit="1"/>
      <protection locked="0"/>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0" xfId="0" applyFont="1" applyFill="1" applyAlignment="1">
      <alignment horizontal="right" vertical="center"/>
    </xf>
    <xf numFmtId="0" fontId="7" fillId="0" borderId="0" xfId="0" applyFont="1" applyFill="1" applyAlignment="1">
      <alignment horizontal="left" vertical="center"/>
    </xf>
    <xf numFmtId="0" fontId="23" fillId="0" borderId="0" xfId="0" applyFont="1" applyAlignment="1">
      <alignment horizontal="justify" vertical="center"/>
    </xf>
    <xf numFmtId="0" fontId="6" fillId="0" borderId="0" xfId="3" applyBorder="1">
      <alignment vertical="center"/>
    </xf>
    <xf numFmtId="0" fontId="23" fillId="0" borderId="0" xfId="0" applyFont="1" applyAlignment="1" applyProtection="1">
      <alignment horizontal="justify" vertical="center"/>
      <protection locked="0"/>
    </xf>
    <xf numFmtId="0" fontId="12" fillId="0" borderId="3" xfId="0" applyFont="1" applyFill="1" applyBorder="1" applyAlignment="1">
      <alignment horizontal="center" vertical="center"/>
    </xf>
    <xf numFmtId="0" fontId="12" fillId="0" borderId="0" xfId="0" applyFont="1" applyFill="1" applyAlignment="1">
      <alignment horizontal="center" vertical="center"/>
    </xf>
    <xf numFmtId="49" fontId="11" fillId="7" borderId="8" xfId="0" applyNumberFormat="1" applyFont="1" applyFill="1" applyBorder="1" applyAlignment="1" applyProtection="1">
      <alignment horizontal="justify" vertical="center" shrinkToFit="1"/>
      <protection locked="0"/>
    </xf>
    <xf numFmtId="0" fontId="12" fillId="8" borderId="15" xfId="0" applyFont="1" applyFill="1" applyBorder="1" applyAlignment="1" applyProtection="1">
      <alignment horizontal="center" vertical="center"/>
      <protection locked="0"/>
    </xf>
    <xf numFmtId="0" fontId="0" fillId="0" borderId="0" xfId="0">
      <alignment vertical="center"/>
    </xf>
    <xf numFmtId="0" fontId="7" fillId="9" borderId="0" xfId="0" applyFont="1" applyFill="1" applyProtection="1">
      <alignment vertical="center"/>
      <protection locked="0"/>
    </xf>
    <xf numFmtId="0" fontId="7" fillId="0" borderId="39" xfId="0" applyFont="1" applyFill="1" applyBorder="1">
      <alignment vertical="center"/>
    </xf>
    <xf numFmtId="0" fontId="7" fillId="0" borderId="40" xfId="0" applyFont="1" applyFill="1" applyBorder="1">
      <alignment vertical="center"/>
    </xf>
    <xf numFmtId="0" fontId="7" fillId="0" borderId="41" xfId="0" applyFont="1" applyFill="1" applyBorder="1">
      <alignment vertical="center"/>
    </xf>
    <xf numFmtId="0" fontId="7" fillId="0" borderId="42" xfId="0" applyFont="1" applyBorder="1">
      <alignment vertical="center"/>
    </xf>
    <xf numFmtId="0" fontId="7" fillId="0" borderId="43" xfId="0" applyFont="1" applyBorder="1">
      <alignment vertical="center"/>
    </xf>
    <xf numFmtId="0" fontId="7" fillId="0" borderId="44" xfId="0" applyFont="1" applyFill="1" applyBorder="1">
      <alignment vertical="center"/>
    </xf>
    <xf numFmtId="0" fontId="7" fillId="5" borderId="42" xfId="0" applyFont="1" applyFill="1" applyBorder="1">
      <alignment vertical="center"/>
    </xf>
    <xf numFmtId="0" fontId="7" fillId="5" borderId="43" xfId="0" applyFont="1" applyFill="1" applyBorder="1">
      <alignment vertical="center"/>
    </xf>
    <xf numFmtId="0" fontId="7" fillId="0" borderId="45" xfId="0" applyFont="1" applyFill="1" applyBorder="1">
      <alignment vertical="center"/>
    </xf>
    <xf numFmtId="0" fontId="7" fillId="0" borderId="0" xfId="0" applyFont="1" applyAlignment="1">
      <alignment vertical="center"/>
    </xf>
    <xf numFmtId="0" fontId="9" fillId="0" borderId="0" xfId="0" applyFont="1" applyAlignment="1">
      <alignment vertical="center"/>
    </xf>
    <xf numFmtId="0" fontId="7" fillId="0" borderId="0" xfId="0" applyFont="1" applyAlignment="1">
      <alignment horizontal="center" vertical="center"/>
    </xf>
    <xf numFmtId="0" fontId="0" fillId="0" borderId="0" xfId="0" applyAlignment="1">
      <alignment vertical="center"/>
    </xf>
    <xf numFmtId="176" fontId="7" fillId="7" borderId="0" xfId="0" applyNumberFormat="1" applyFont="1" applyFill="1" applyAlignment="1" applyProtection="1">
      <alignment horizontal="right" vertical="center"/>
      <protection locked="0"/>
    </xf>
    <xf numFmtId="0" fontId="7" fillId="0" borderId="0" xfId="0" applyFont="1" applyAlignment="1">
      <alignment horizontal="left" vertical="center"/>
    </xf>
    <xf numFmtId="0" fontId="7" fillId="0" borderId="0" xfId="0" applyFont="1" applyAlignment="1">
      <alignment vertical="center" wrapText="1"/>
    </xf>
    <xf numFmtId="0" fontId="11" fillId="0" borderId="0" xfId="0" applyFont="1" applyAlignment="1">
      <alignment vertical="center"/>
    </xf>
    <xf numFmtId="0" fontId="7" fillId="0" borderId="0" xfId="0" applyFont="1" applyAlignment="1">
      <alignment horizontal="right" vertical="center"/>
    </xf>
    <xf numFmtId="176" fontId="7" fillId="0" borderId="0" xfId="0" applyNumberFormat="1" applyFont="1" applyFill="1" applyAlignment="1" applyProtection="1">
      <alignment horizontal="right" vertical="center"/>
      <protection locked="0"/>
    </xf>
    <xf numFmtId="0" fontId="7" fillId="7" borderId="8" xfId="0" applyFont="1" applyFill="1" applyBorder="1" applyAlignment="1" applyProtection="1">
      <alignment vertical="center"/>
      <protection locked="0"/>
    </xf>
    <xf numFmtId="0" fontId="0" fillId="7" borderId="8" xfId="0" applyFill="1" applyBorder="1" applyAlignment="1" applyProtection="1">
      <alignment vertical="center"/>
      <protection locked="0"/>
    </xf>
    <xf numFmtId="0" fontId="0" fillId="0" borderId="8" xfId="0" applyBorder="1" applyAlignment="1" applyProtection="1">
      <alignment vertical="center"/>
      <protection locked="0"/>
    </xf>
    <xf numFmtId="0" fontId="7" fillId="7" borderId="8" xfId="0" applyFont="1" applyFill="1" applyBorder="1" applyAlignment="1" applyProtection="1">
      <alignment horizontal="right" vertical="center"/>
      <protection locked="0"/>
    </xf>
    <xf numFmtId="0" fontId="0" fillId="7" borderId="8" xfId="0" applyFill="1" applyBorder="1" applyAlignment="1" applyProtection="1">
      <alignment horizontal="right" vertical="center"/>
      <protection locked="0"/>
    </xf>
    <xf numFmtId="0" fontId="0" fillId="0" borderId="5" xfId="0" applyBorder="1" applyAlignment="1" applyProtection="1">
      <alignment vertical="center"/>
      <protection locked="0"/>
    </xf>
    <xf numFmtId="0" fontId="0" fillId="0" borderId="0" xfId="0" applyAlignment="1">
      <alignment horizontal="right" vertical="center"/>
    </xf>
    <xf numFmtId="0" fontId="0" fillId="0" borderId="0" xfId="0" applyAlignment="1">
      <alignment horizontal="center" vertical="center"/>
    </xf>
    <xf numFmtId="0" fontId="12" fillId="0" borderId="6" xfId="0" applyFont="1" applyFill="1" applyBorder="1" applyAlignment="1">
      <alignment horizontal="right" vertical="center"/>
    </xf>
    <xf numFmtId="0" fontId="0" fillId="0" borderId="6" xfId="0" applyBorder="1" applyAlignment="1">
      <alignment vertical="center"/>
    </xf>
    <xf numFmtId="0" fontId="12" fillId="0" borderId="0" xfId="0" applyFont="1" applyFill="1" applyAlignment="1">
      <alignment horizontal="right" vertical="center"/>
    </xf>
    <xf numFmtId="0" fontId="12" fillId="0" borderId="15" xfId="0" applyFont="1" applyFill="1" applyBorder="1" applyAlignment="1">
      <alignment horizontal="right" vertical="center"/>
    </xf>
    <xf numFmtId="0" fontId="0" fillId="0" borderId="15" xfId="0" applyBorder="1" applyAlignment="1">
      <alignment vertical="center"/>
    </xf>
    <xf numFmtId="0" fontId="9" fillId="0" borderId="0" xfId="0" applyFont="1" applyAlignment="1">
      <alignment horizontal="right" vertical="center"/>
    </xf>
    <xf numFmtId="0" fontId="15" fillId="0" borderId="0" xfId="0" applyFont="1" applyAlignment="1">
      <alignment horizontal="right" vertical="center"/>
    </xf>
    <xf numFmtId="0" fontId="7" fillId="7" borderId="5" xfId="0" applyFont="1" applyFill="1" applyBorder="1" applyAlignment="1" applyProtection="1">
      <alignment vertical="center"/>
      <protection locked="0"/>
    </xf>
    <xf numFmtId="0" fontId="0" fillId="7" borderId="6" xfId="0" applyFill="1" applyBorder="1" applyAlignment="1" applyProtection="1">
      <alignment vertical="center"/>
      <protection locked="0"/>
    </xf>
    <xf numFmtId="0" fontId="0" fillId="7" borderId="3" xfId="0" applyFill="1" applyBorder="1" applyAlignment="1" applyProtection="1">
      <alignment vertical="center"/>
      <protection locked="0"/>
    </xf>
    <xf numFmtId="0" fontId="0" fillId="0" borderId="0" xfId="0" applyAlignment="1">
      <alignment horizontal="left" vertical="center"/>
    </xf>
    <xf numFmtId="0" fontId="9" fillId="0" borderId="0" xfId="0" applyFont="1" applyAlignment="1">
      <alignment horizontal="left" vertical="center"/>
    </xf>
    <xf numFmtId="0" fontId="15" fillId="0" borderId="0" xfId="0" applyFont="1" applyAlignment="1">
      <alignment vertical="center"/>
    </xf>
    <xf numFmtId="0" fontId="7" fillId="7" borderId="5" xfId="0" applyFont="1" applyFill="1" applyBorder="1" applyAlignment="1" applyProtection="1">
      <alignment horizontal="right" vertical="center"/>
      <protection locked="0"/>
    </xf>
    <xf numFmtId="0" fontId="0" fillId="7" borderId="6" xfId="0" applyFill="1" applyBorder="1" applyAlignment="1" applyProtection="1">
      <alignment horizontal="right" vertical="center"/>
      <protection locked="0"/>
    </xf>
    <xf numFmtId="0" fontId="0" fillId="7" borderId="5" xfId="0" applyFill="1" applyBorder="1" applyAlignment="1" applyProtection="1">
      <alignment vertical="center"/>
      <protection locked="0"/>
    </xf>
    <xf numFmtId="0" fontId="8" fillId="0" borderId="0" xfId="0" applyFont="1" applyAlignment="1">
      <alignment horizontal="center" vertical="center"/>
    </xf>
    <xf numFmtId="0" fontId="7" fillId="0" borderId="5" xfId="0" applyFont="1" applyBorder="1" applyAlignment="1">
      <alignment vertical="center"/>
    </xf>
    <xf numFmtId="0" fontId="7" fillId="0" borderId="3" xfId="0" applyFont="1" applyBorder="1" applyAlignment="1">
      <alignment vertical="center"/>
    </xf>
    <xf numFmtId="0" fontId="7" fillId="7" borderId="6" xfId="0" applyFont="1" applyFill="1" applyBorder="1" applyAlignment="1" applyProtection="1">
      <alignment horizontal="right" vertical="center"/>
      <protection locked="0"/>
    </xf>
    <xf numFmtId="0" fontId="8" fillId="0" borderId="15" xfId="0" applyFont="1" applyBorder="1" applyAlignment="1">
      <alignment horizontal="center" vertical="center"/>
    </xf>
    <xf numFmtId="0" fontId="7" fillId="7" borderId="15" xfId="0" applyFont="1" applyFill="1" applyBorder="1" applyAlignment="1" applyProtection="1">
      <alignment horizontal="center" vertical="center"/>
      <protection locked="0"/>
    </xf>
    <xf numFmtId="0" fontId="7" fillId="7" borderId="5" xfId="0" applyFont="1" applyFill="1" applyBorder="1" applyAlignment="1" applyProtection="1">
      <alignment vertical="center" shrinkToFit="1"/>
      <protection locked="0"/>
    </xf>
    <xf numFmtId="0" fontId="7" fillId="7" borderId="6" xfId="0" applyFont="1" applyFill="1" applyBorder="1" applyAlignment="1" applyProtection="1">
      <alignment vertical="center" shrinkToFit="1"/>
      <protection locked="0"/>
    </xf>
    <xf numFmtId="0" fontId="7" fillId="7" borderId="3" xfId="0" applyFont="1" applyFill="1" applyBorder="1" applyAlignment="1" applyProtection="1">
      <alignment vertical="center" shrinkToFit="1"/>
      <protection locked="0"/>
    </xf>
    <xf numFmtId="0" fontId="7" fillId="0" borderId="8" xfId="0" applyFont="1" applyBorder="1" applyAlignment="1">
      <alignment vertical="center"/>
    </xf>
    <xf numFmtId="0" fontId="11" fillId="0" borderId="8" xfId="0" applyFont="1" applyBorder="1" applyAlignment="1">
      <alignment vertical="center" wrapText="1"/>
    </xf>
    <xf numFmtId="0" fontId="11" fillId="0" borderId="8" xfId="0" applyFont="1" applyBorder="1" applyAlignment="1">
      <alignment vertical="center"/>
    </xf>
    <xf numFmtId="0" fontId="7" fillId="0" borderId="8" xfId="0" applyFont="1" applyBorder="1" applyAlignment="1" applyProtection="1">
      <alignment vertical="center"/>
      <protection locked="0"/>
    </xf>
    <xf numFmtId="0" fontId="9" fillId="0" borderId="5" xfId="0" applyFont="1" applyFill="1" applyBorder="1" applyAlignment="1">
      <alignment vertical="center"/>
    </xf>
    <xf numFmtId="0" fontId="9" fillId="0" borderId="6" xfId="0" applyFont="1" applyFill="1" applyBorder="1" applyAlignment="1">
      <alignment vertical="center"/>
    </xf>
    <xf numFmtId="0" fontId="15" fillId="0" borderId="6" xfId="0" applyFont="1" applyBorder="1" applyAlignment="1">
      <alignment vertical="center"/>
    </xf>
    <xf numFmtId="0" fontId="15" fillId="0" borderId="3" xfId="0" applyFont="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3" xfId="0" applyFont="1" applyFill="1" applyBorder="1" applyAlignment="1">
      <alignment vertical="center"/>
    </xf>
    <xf numFmtId="0" fontId="7" fillId="7" borderId="5" xfId="0" applyFont="1" applyFill="1" applyBorder="1" applyAlignment="1" applyProtection="1">
      <alignment vertical="center" wrapText="1"/>
      <protection locked="0"/>
    </xf>
    <xf numFmtId="0" fontId="12" fillId="7" borderId="6"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9" fillId="7" borderId="12" xfId="5" applyFill="1" applyBorder="1" applyAlignment="1" applyProtection="1">
      <alignment vertical="center" wrapText="1"/>
      <protection locked="0"/>
    </xf>
    <xf numFmtId="0" fontId="12" fillId="7" borderId="9" xfId="0" applyFont="1" applyFill="1" applyBorder="1" applyAlignment="1" applyProtection="1">
      <alignment vertical="center" wrapText="1"/>
      <protection locked="0"/>
    </xf>
    <xf numFmtId="0" fontId="12" fillId="7" borderId="10" xfId="0" applyFont="1" applyFill="1" applyBorder="1" applyAlignment="1" applyProtection="1">
      <alignment vertical="center" wrapText="1"/>
      <protection locked="0"/>
    </xf>
    <xf numFmtId="0" fontId="7" fillId="0" borderId="12" xfId="0" applyFont="1" applyFill="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7" xfId="0" applyFont="1" applyBorder="1" applyAlignment="1">
      <alignment vertical="center"/>
    </xf>
    <xf numFmtId="0" fontId="7" fillId="7" borderId="12" xfId="0" applyFont="1" applyFill="1" applyBorder="1" applyAlignment="1" applyProtection="1">
      <alignment horizontal="center" vertical="center"/>
      <protection locked="0"/>
    </xf>
    <xf numFmtId="0" fontId="12" fillId="7" borderId="9" xfId="0" applyFont="1" applyFill="1" applyBorder="1" applyAlignment="1" applyProtection="1">
      <alignment vertical="center"/>
      <protection locked="0"/>
    </xf>
    <xf numFmtId="0" fontId="12" fillId="7" borderId="10" xfId="0" applyFont="1" applyFill="1" applyBorder="1" applyAlignment="1" applyProtection="1">
      <alignment vertical="center"/>
      <protection locked="0"/>
    </xf>
    <xf numFmtId="0" fontId="12" fillId="7" borderId="14" xfId="0" applyFont="1" applyFill="1" applyBorder="1" applyAlignment="1" applyProtection="1">
      <alignment vertical="center"/>
      <protection locked="0"/>
    </xf>
    <xf numFmtId="0" fontId="12" fillId="7" borderId="15" xfId="0" applyFont="1" applyFill="1" applyBorder="1" applyAlignment="1" applyProtection="1">
      <alignment vertical="center"/>
      <protection locked="0"/>
    </xf>
    <xf numFmtId="0" fontId="12" fillId="7" borderId="7" xfId="0" applyFont="1" applyFill="1" applyBorder="1" applyAlignment="1" applyProtection="1">
      <alignment vertical="center"/>
      <protection locked="0"/>
    </xf>
    <xf numFmtId="0" fontId="7" fillId="7" borderId="14" xfId="0" applyFont="1" applyFill="1" applyBorder="1" applyAlignment="1" applyProtection="1">
      <alignment vertical="center" shrinkToFit="1"/>
      <protection locked="0"/>
    </xf>
    <xf numFmtId="0" fontId="7" fillId="7" borderId="15" xfId="0" applyFont="1" applyFill="1" applyBorder="1" applyAlignment="1" applyProtection="1">
      <alignment vertical="center" shrinkToFit="1"/>
      <protection locked="0"/>
    </xf>
    <xf numFmtId="0" fontId="7" fillId="7" borderId="7" xfId="0" applyFont="1" applyFill="1" applyBorder="1" applyAlignment="1" applyProtection="1">
      <alignment vertical="center" shrinkToFit="1"/>
      <protection locked="0"/>
    </xf>
    <xf numFmtId="49" fontId="7" fillId="7" borderId="9" xfId="0" applyNumberFormat="1" applyFont="1" applyFill="1" applyBorder="1" applyAlignment="1" applyProtection="1">
      <alignment horizontal="center" vertical="center"/>
      <protection locked="0"/>
    </xf>
    <xf numFmtId="0" fontId="7" fillId="0" borderId="9" xfId="0" applyFont="1" applyFill="1" applyBorder="1" applyAlignment="1">
      <alignment vertical="center"/>
    </xf>
    <xf numFmtId="0" fontId="3" fillId="0" borderId="12" xfId="0" applyFont="1" applyFill="1" applyBorder="1" applyAlignment="1">
      <alignment vertical="center"/>
    </xf>
    <xf numFmtId="0" fontId="7" fillId="0" borderId="10" xfId="0" applyFont="1" applyFill="1" applyBorder="1" applyAlignment="1">
      <alignment vertical="center"/>
    </xf>
    <xf numFmtId="0" fontId="7" fillId="0" borderId="14" xfId="0" applyFont="1" applyFill="1" applyBorder="1" applyAlignment="1" applyProtection="1">
      <alignment vertical="top" wrapText="1"/>
      <protection locked="0"/>
    </xf>
    <xf numFmtId="0" fontId="7" fillId="0" borderId="15" xfId="0" applyFont="1" applyFill="1" applyBorder="1" applyAlignment="1" applyProtection="1">
      <alignment vertical="top" wrapText="1"/>
      <protection locked="0"/>
    </xf>
    <xf numFmtId="0" fontId="7" fillId="0" borderId="7" xfId="0" applyFont="1" applyFill="1" applyBorder="1" applyAlignment="1" applyProtection="1">
      <alignment vertical="top" wrapText="1"/>
      <protection locked="0"/>
    </xf>
    <xf numFmtId="0" fontId="12" fillId="0" borderId="8" xfId="0" applyFont="1" applyFill="1" applyBorder="1" applyAlignment="1">
      <alignment vertical="center" wrapText="1"/>
    </xf>
    <xf numFmtId="0" fontId="7" fillId="0" borderId="8" xfId="0" applyFont="1" applyBorder="1" applyAlignment="1">
      <alignment vertical="center" wrapText="1"/>
    </xf>
    <xf numFmtId="0" fontId="12" fillId="0" borderId="8" xfId="0" applyFont="1" applyBorder="1" applyAlignment="1">
      <alignment vertical="center" wrapText="1"/>
    </xf>
    <xf numFmtId="0" fontId="7" fillId="8" borderId="12" xfId="0" applyFont="1" applyFill="1" applyBorder="1" applyAlignment="1" applyProtection="1">
      <alignment vertical="center" wrapText="1"/>
      <protection locked="0"/>
    </xf>
    <xf numFmtId="0" fontId="7" fillId="8" borderId="9" xfId="0" applyFont="1" applyFill="1" applyBorder="1" applyAlignment="1" applyProtection="1">
      <alignment vertical="center"/>
      <protection locked="0"/>
    </xf>
    <xf numFmtId="0" fontId="7" fillId="8" borderId="10" xfId="0" applyFont="1" applyFill="1" applyBorder="1" applyAlignment="1" applyProtection="1">
      <alignment vertical="center"/>
      <protection locked="0"/>
    </xf>
    <xf numFmtId="0" fontId="0" fillId="8" borderId="13" xfId="0" applyFill="1" applyBorder="1" applyAlignment="1" applyProtection="1">
      <alignment vertical="center"/>
      <protection locked="0"/>
    </xf>
    <xf numFmtId="0" fontId="0" fillId="8" borderId="0" xfId="0" applyFill="1" applyBorder="1" applyAlignment="1" applyProtection="1">
      <alignment vertical="center"/>
      <protection locked="0"/>
    </xf>
    <xf numFmtId="0" fontId="0" fillId="8" borderId="16" xfId="0" applyFill="1" applyBorder="1" applyAlignment="1" applyProtection="1">
      <alignment vertical="center"/>
      <protection locked="0"/>
    </xf>
    <xf numFmtId="0" fontId="0" fillId="8" borderId="14" xfId="0" applyFill="1" applyBorder="1" applyAlignment="1" applyProtection="1">
      <alignment vertical="center"/>
      <protection locked="0"/>
    </xf>
    <xf numFmtId="0" fontId="0" fillId="8" borderId="15" xfId="0" applyFill="1" applyBorder="1" applyAlignment="1" applyProtection="1">
      <alignment vertical="center"/>
      <protection locked="0"/>
    </xf>
    <xf numFmtId="0" fontId="0" fillId="8" borderId="7" xfId="0" applyFill="1" applyBorder="1" applyAlignment="1" applyProtection="1">
      <alignment vertical="center"/>
      <protection locked="0"/>
    </xf>
    <xf numFmtId="0" fontId="9" fillId="0" borderId="8" xfId="0" applyFont="1" applyBorder="1" applyAlignment="1">
      <alignment vertical="center" wrapText="1"/>
    </xf>
    <xf numFmtId="0" fontId="9" fillId="0" borderId="5" xfId="0" applyFont="1" applyFill="1" applyBorder="1" applyAlignment="1">
      <alignment horizontal="right" vertical="center" wrapText="1"/>
    </xf>
    <xf numFmtId="0" fontId="9" fillId="0" borderId="6" xfId="0" applyFont="1" applyFill="1" applyBorder="1" applyAlignment="1">
      <alignment horizontal="right" vertical="center" wrapText="1"/>
    </xf>
    <xf numFmtId="0" fontId="9" fillId="0" borderId="3" xfId="0" applyFont="1" applyFill="1" applyBorder="1" applyAlignment="1">
      <alignment horizontal="right" vertical="center" wrapText="1"/>
    </xf>
    <xf numFmtId="0" fontId="11" fillId="0" borderId="5" xfId="0" applyFont="1" applyFill="1" applyBorder="1" applyAlignment="1">
      <alignment horizontal="right" vertical="center" wrapText="1"/>
    </xf>
    <xf numFmtId="0" fontId="11" fillId="0" borderId="6" xfId="0" applyFont="1" applyFill="1" applyBorder="1" applyAlignment="1">
      <alignment horizontal="right" vertical="center" wrapText="1"/>
    </xf>
    <xf numFmtId="0" fontId="11" fillId="0" borderId="3" xfId="0" applyFont="1" applyFill="1" applyBorder="1" applyAlignment="1">
      <alignment horizontal="right" vertical="center" wrapText="1"/>
    </xf>
    <xf numFmtId="177" fontId="9" fillId="7" borderId="12" xfId="0" applyNumberFormat="1" applyFont="1" applyFill="1" applyBorder="1" applyAlignment="1" applyProtection="1">
      <alignment horizontal="right" vertical="center"/>
      <protection locked="0"/>
    </xf>
    <xf numFmtId="0" fontId="9" fillId="7" borderId="9" xfId="0" applyFont="1" applyFill="1" applyBorder="1" applyAlignment="1" applyProtection="1">
      <alignment vertical="center"/>
      <protection locked="0"/>
    </xf>
    <xf numFmtId="0" fontId="9" fillId="7" borderId="10" xfId="0" applyFont="1" applyFill="1" applyBorder="1" applyAlignment="1" applyProtection="1">
      <alignment vertical="center"/>
      <protection locked="0"/>
    </xf>
    <xf numFmtId="0" fontId="7" fillId="0" borderId="0" xfId="0" applyFont="1" applyBorder="1" applyAlignment="1">
      <alignment horizontal="left" vertical="center"/>
    </xf>
    <xf numFmtId="0" fontId="7" fillId="0" borderId="4"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9" xfId="0" applyFont="1" applyBorder="1" applyAlignment="1" applyProtection="1">
      <alignment horizontal="left" vertical="center"/>
      <protection locked="0"/>
    </xf>
    <xf numFmtId="0" fontId="0" fillId="0" borderId="0" xfId="0">
      <alignment vertical="center"/>
    </xf>
    <xf numFmtId="177" fontId="7" fillId="7" borderId="5" xfId="0" applyNumberFormat="1" applyFont="1" applyFill="1" applyBorder="1" applyAlignment="1" applyProtection="1">
      <alignment horizontal="right" vertical="center"/>
      <protection locked="0"/>
    </xf>
    <xf numFmtId="177" fontId="7" fillId="7" borderId="6" xfId="0" applyNumberFormat="1" applyFont="1" applyFill="1" applyBorder="1" applyAlignment="1" applyProtection="1">
      <alignment horizontal="right" vertical="center"/>
      <protection locked="0"/>
    </xf>
    <xf numFmtId="0" fontId="7" fillId="7" borderId="6" xfId="0" applyFont="1" applyFill="1" applyBorder="1" applyAlignment="1" applyProtection="1">
      <alignment horizontal="center" vertical="center"/>
      <protection locked="0"/>
    </xf>
    <xf numFmtId="0" fontId="7" fillId="0" borderId="0" xfId="0" applyFont="1" applyBorder="1" applyAlignment="1">
      <alignment horizontal="right" vertical="center"/>
    </xf>
    <xf numFmtId="0" fontId="8" fillId="0" borderId="0" xfId="0" applyFont="1" applyAlignment="1">
      <alignment horizontal="left" vertical="center"/>
    </xf>
    <xf numFmtId="177" fontId="7" fillId="0" borderId="0" xfId="0" applyNumberFormat="1" applyFont="1" applyAlignment="1">
      <alignment vertical="center"/>
    </xf>
    <xf numFmtId="0" fontId="14" fillId="0" borderId="9" xfId="0" applyFont="1" applyBorder="1" applyAlignment="1">
      <alignment horizontal="center" vertical="center"/>
    </xf>
    <xf numFmtId="0" fontId="9" fillId="7" borderId="2" xfId="0" applyFont="1" applyFill="1" applyBorder="1" applyAlignment="1" applyProtection="1">
      <alignment horizontal="center" vertical="center" wrapText="1"/>
      <protection locked="0"/>
    </xf>
    <xf numFmtId="0" fontId="15" fillId="7" borderId="2" xfId="0" applyFont="1" applyFill="1" applyBorder="1" applyAlignment="1" applyProtection="1">
      <alignment vertical="center"/>
      <protection locked="0"/>
    </xf>
    <xf numFmtId="177" fontId="7" fillId="7" borderId="8" xfId="0" applyNumberFormat="1" applyFont="1" applyFill="1" applyBorder="1" applyAlignment="1" applyProtection="1">
      <alignment horizontal="right" vertical="center"/>
      <protection locked="0"/>
    </xf>
    <xf numFmtId="0" fontId="9" fillId="0" borderId="12"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9" fillId="0" borderId="8" xfId="0" applyFont="1" applyBorder="1" applyAlignment="1">
      <alignment horizontal="center" vertical="center" wrapText="1"/>
    </xf>
    <xf numFmtId="0" fontId="0" fillId="0" borderId="8" xfId="0" applyBorder="1" applyAlignment="1">
      <alignment vertical="center"/>
    </xf>
    <xf numFmtId="0" fontId="9" fillId="0" borderId="12" xfId="0" applyFont="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7" fillId="0" borderId="8" xfId="0" applyFont="1" applyFill="1" applyBorder="1" applyAlignment="1">
      <alignment vertical="center" wrapText="1"/>
    </xf>
    <xf numFmtId="0" fontId="8" fillId="0" borderId="12"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12" fillId="7" borderId="14" xfId="0" applyFont="1" applyFill="1" applyBorder="1" applyAlignment="1" applyProtection="1">
      <alignment vertical="top" wrapText="1"/>
      <protection locked="0"/>
    </xf>
    <xf numFmtId="0" fontId="12" fillId="7" borderId="15" xfId="0" applyFont="1" applyFill="1" applyBorder="1" applyAlignment="1" applyProtection="1">
      <alignment vertical="top" wrapText="1"/>
      <protection locked="0"/>
    </xf>
    <xf numFmtId="0" fontId="12" fillId="7" borderId="7" xfId="0" applyFont="1" applyFill="1" applyBorder="1" applyAlignment="1" applyProtection="1">
      <alignment vertical="top" wrapText="1"/>
      <protection locked="0"/>
    </xf>
    <xf numFmtId="0" fontId="8" fillId="0" borderId="12"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8" fillId="0" borderId="12" xfId="0" applyFont="1" applyFill="1" applyBorder="1" applyAlignment="1">
      <alignment vertical="center" wrapText="1"/>
    </xf>
    <xf numFmtId="0" fontId="7" fillId="0" borderId="9" xfId="0" applyFont="1" applyBorder="1" applyAlignment="1">
      <alignment vertical="center"/>
    </xf>
    <xf numFmtId="49" fontId="7" fillId="7" borderId="5" xfId="0" applyNumberFormat="1" applyFont="1" applyFill="1" applyBorder="1" applyAlignment="1" applyProtection="1">
      <alignment horizontal="justify" vertical="center" shrinkToFit="1"/>
      <protection locked="0"/>
    </xf>
    <xf numFmtId="0" fontId="0" fillId="0" borderId="6" xfId="0" applyBorder="1" applyAlignment="1" applyProtection="1">
      <alignment vertical="center"/>
      <protection locked="0"/>
    </xf>
    <xf numFmtId="177" fontId="7" fillId="7" borderId="8" xfId="0" applyNumberFormat="1" applyFont="1" applyFill="1" applyBorder="1" applyAlignment="1" applyProtection="1">
      <alignment horizontal="right" vertical="center" wrapText="1"/>
      <protection locked="0"/>
    </xf>
    <xf numFmtId="0" fontId="12" fillId="0" borderId="0" xfId="0" applyFont="1" applyAlignment="1">
      <alignment vertical="center"/>
    </xf>
    <xf numFmtId="49" fontId="7" fillId="7" borderId="8" xfId="0" applyNumberFormat="1" applyFont="1" applyFill="1" applyBorder="1" applyAlignment="1" applyProtection="1">
      <alignment horizontal="justify" vertical="center" shrinkToFit="1"/>
      <protection locked="0"/>
    </xf>
    <xf numFmtId="49" fontId="9" fillId="7" borderId="8" xfId="0" applyNumberFormat="1" applyFont="1" applyFill="1" applyBorder="1" applyAlignment="1" applyProtection="1">
      <alignment vertical="center" wrapText="1" shrinkToFit="1"/>
      <protection locked="0"/>
    </xf>
    <xf numFmtId="177" fontId="7" fillId="0" borderId="8" xfId="0" applyNumberFormat="1" applyFont="1" applyFill="1" applyBorder="1" applyAlignment="1" applyProtection="1">
      <alignment horizontal="right" vertical="center"/>
    </xf>
    <xf numFmtId="0" fontId="0" fillId="0" borderId="8" xfId="0" applyBorder="1" applyAlignment="1" applyProtection="1">
      <alignment vertical="center"/>
    </xf>
    <xf numFmtId="0" fontId="21" fillId="0" borderId="0" xfId="0" applyFont="1" applyAlignment="1">
      <alignment vertical="center"/>
    </xf>
    <xf numFmtId="0" fontId="10" fillId="7" borderId="1" xfId="0" applyFont="1" applyFill="1" applyBorder="1" applyAlignment="1" applyProtection="1">
      <alignment horizontal="justify" vertical="top" wrapText="1"/>
      <protection locked="0"/>
    </xf>
    <xf numFmtId="0" fontId="0" fillId="7" borderId="2" xfId="0" applyFill="1" applyBorder="1" applyAlignment="1" applyProtection="1">
      <alignment horizontal="justify" vertical="top" wrapText="1"/>
      <protection locked="0"/>
    </xf>
    <xf numFmtId="177" fontId="7" fillId="7" borderId="5" xfId="0" applyNumberFormat="1" applyFont="1" applyFill="1" applyBorder="1" applyAlignment="1" applyProtection="1">
      <alignment horizontal="right" vertical="center" shrinkToFit="1"/>
      <protection locked="0"/>
    </xf>
    <xf numFmtId="0" fontId="0" fillId="0" borderId="3" xfId="0" applyBorder="1" applyAlignment="1" applyProtection="1">
      <alignment horizontal="right" vertical="center" shrinkToFit="1"/>
      <protection locked="0"/>
    </xf>
    <xf numFmtId="177" fontId="7" fillId="0" borderId="5" xfId="0" applyNumberFormat="1" applyFont="1" applyFill="1" applyBorder="1" applyAlignment="1" applyProtection="1">
      <alignment horizontal="right" vertical="center" shrinkToFit="1"/>
      <protection locked="0"/>
    </xf>
    <xf numFmtId="177" fontId="7" fillId="0" borderId="1" xfId="0" applyNumberFormat="1" applyFont="1" applyFill="1" applyBorder="1" applyAlignment="1" applyProtection="1">
      <alignment horizontal="right" vertical="center" shrinkToFit="1"/>
      <protection locked="0"/>
    </xf>
    <xf numFmtId="177" fontId="7" fillId="0" borderId="2" xfId="0" applyNumberFormat="1" applyFont="1" applyFill="1" applyBorder="1" applyAlignment="1" applyProtection="1">
      <alignment horizontal="right" vertical="center" shrinkToFit="1"/>
      <protection locked="0"/>
    </xf>
    <xf numFmtId="0" fontId="7" fillId="0" borderId="11" xfId="0" applyFont="1" applyFill="1" applyBorder="1" applyAlignment="1">
      <alignment horizontal="justify" vertical="center" wrapText="1"/>
    </xf>
    <xf numFmtId="0" fontId="7" fillId="0" borderId="5" xfId="0" applyFont="1" applyFill="1" applyBorder="1" applyAlignment="1">
      <alignment horizontal="justify" vertical="center" wrapText="1"/>
    </xf>
    <xf numFmtId="0" fontId="0" fillId="0" borderId="3" xfId="0" applyFill="1" applyBorder="1" applyAlignment="1">
      <alignment horizontal="justify" vertical="center" wrapText="1"/>
    </xf>
    <xf numFmtId="177" fontId="7" fillId="7" borderId="12" xfId="0" applyNumberFormat="1" applyFont="1" applyFill="1" applyBorder="1" applyAlignment="1" applyProtection="1">
      <alignment horizontal="right" vertical="center" shrinkToFit="1"/>
      <protection locked="0"/>
    </xf>
    <xf numFmtId="0" fontId="0" fillId="0" borderId="10" xfId="0" applyBorder="1" applyAlignment="1" applyProtection="1">
      <alignment horizontal="right" vertical="center" shrinkToFit="1"/>
      <protection locked="0"/>
    </xf>
    <xf numFmtId="0" fontId="0" fillId="0" borderId="14" xfId="0" applyBorder="1" applyAlignment="1" applyProtection="1">
      <alignment horizontal="right" vertical="center" shrinkToFit="1"/>
      <protection locked="0"/>
    </xf>
    <xf numFmtId="0" fontId="0" fillId="0" borderId="7" xfId="0" applyBorder="1" applyAlignment="1" applyProtection="1">
      <alignment horizontal="right" vertical="center" shrinkToFit="1"/>
      <protection locked="0"/>
    </xf>
    <xf numFmtId="177" fontId="7" fillId="7" borderId="1" xfId="0" applyNumberFormat="1" applyFont="1" applyFill="1" applyBorder="1" applyAlignment="1" applyProtection="1">
      <alignment horizontal="right" vertical="center" shrinkToFit="1"/>
      <protection locked="0"/>
    </xf>
    <xf numFmtId="177" fontId="7" fillId="7" borderId="2" xfId="0" applyNumberFormat="1" applyFont="1" applyFill="1" applyBorder="1" applyAlignment="1" applyProtection="1">
      <alignment horizontal="right" vertical="center" shrinkToFit="1"/>
      <protection locked="0"/>
    </xf>
    <xf numFmtId="0" fontId="7" fillId="0" borderId="8" xfId="0" applyFont="1" applyFill="1" applyBorder="1" applyAlignment="1">
      <alignment horizontal="justify" vertical="center" wrapText="1"/>
    </xf>
    <xf numFmtId="0" fontId="7" fillId="0" borderId="15" xfId="0" applyFont="1" applyBorder="1" applyAlignment="1">
      <alignment vertical="center"/>
    </xf>
    <xf numFmtId="0" fontId="12" fillId="0" borderId="0" xfId="0" applyFont="1" applyAlignment="1">
      <alignment horizontal="center" vertical="center"/>
    </xf>
    <xf numFmtId="0" fontId="7" fillId="0" borderId="5" xfId="0" applyFont="1" applyFill="1" applyBorder="1" applyAlignment="1">
      <alignment vertical="center" wrapText="1"/>
    </xf>
    <xf numFmtId="177" fontId="7" fillId="0" borderId="3" xfId="0" applyNumberFormat="1" applyFont="1" applyFill="1" applyBorder="1" applyAlignment="1" applyProtection="1">
      <alignment horizontal="right" vertical="center" wrapText="1"/>
      <protection locked="0"/>
    </xf>
    <xf numFmtId="177" fontId="7" fillId="0" borderId="8" xfId="0" applyNumberFormat="1" applyFont="1" applyFill="1" applyBorder="1" applyAlignment="1" applyProtection="1">
      <alignment horizontal="right" vertical="center" wrapText="1"/>
      <protection locked="0"/>
    </xf>
    <xf numFmtId="49" fontId="9" fillId="7" borderId="5" xfId="0" applyNumberFormat="1" applyFont="1" applyFill="1" applyBorder="1" applyAlignment="1" applyProtection="1">
      <alignment vertical="center" wrapText="1" shrinkToFit="1"/>
      <protection locked="0"/>
    </xf>
    <xf numFmtId="49" fontId="9" fillId="7" borderId="3" xfId="0" applyNumberFormat="1" applyFont="1" applyFill="1" applyBorder="1" applyAlignment="1" applyProtection="1">
      <alignment vertical="center" wrapText="1" shrinkToFit="1"/>
      <protection locked="0"/>
    </xf>
    <xf numFmtId="0" fontId="7" fillId="0" borderId="15" xfId="0" applyFont="1" applyBorder="1" applyAlignment="1">
      <alignment horizontal="right" vertical="center"/>
    </xf>
    <xf numFmtId="0" fontId="7" fillId="0" borderId="5" xfId="0" applyFont="1" applyBorder="1" applyAlignment="1">
      <alignment vertical="center" wrapText="1"/>
    </xf>
    <xf numFmtId="0" fontId="7" fillId="0" borderId="3" xfId="0" applyFont="1" applyBorder="1" applyAlignment="1">
      <alignment vertical="center" wrapText="1"/>
    </xf>
    <xf numFmtId="0" fontId="9" fillId="0" borderId="1" xfId="0" applyFont="1" applyBorder="1" applyAlignment="1">
      <alignment horizontal="center" vertical="center" wrapText="1"/>
    </xf>
    <xf numFmtId="0" fontId="0" fillId="0" borderId="3" xfId="0" applyBorder="1" applyAlignment="1" applyProtection="1">
      <alignment vertical="center"/>
      <protection locked="0"/>
    </xf>
    <xf numFmtId="0" fontId="7" fillId="0" borderId="0" xfId="0" applyFont="1" applyFill="1" applyAlignment="1">
      <alignment horizontal="right" vertical="center"/>
    </xf>
    <xf numFmtId="0" fontId="7" fillId="0" borderId="0" xfId="0" applyFont="1" applyFill="1" applyAlignment="1">
      <alignment horizontal="left" vertical="center"/>
    </xf>
    <xf numFmtId="0" fontId="7" fillId="7" borderId="0" xfId="0" applyFont="1" applyFill="1" applyAlignment="1" applyProtection="1">
      <alignment vertical="center" shrinkToFit="1"/>
      <protection locked="0"/>
    </xf>
    <xf numFmtId="0" fontId="0" fillId="7" borderId="0" xfId="0" applyFill="1" applyAlignment="1" applyProtection="1">
      <alignment vertical="center"/>
      <protection locked="0"/>
    </xf>
    <xf numFmtId="176" fontId="7" fillId="7" borderId="0" xfId="0" applyNumberFormat="1" applyFont="1" applyFill="1" applyAlignment="1" applyProtection="1">
      <alignment horizontal="right" vertical="center" shrinkToFit="1"/>
      <protection locked="0"/>
    </xf>
    <xf numFmtId="0" fontId="0" fillId="7" borderId="0" xfId="0" applyFill="1" applyAlignment="1" applyProtection="1">
      <alignment horizontal="right" vertical="center" shrinkToFit="1"/>
      <protection locked="0"/>
    </xf>
    <xf numFmtId="0" fontId="7" fillId="7" borderId="0" xfId="0" applyFont="1" applyFill="1" applyAlignment="1" applyProtection="1">
      <alignment vertical="center"/>
      <protection locked="0"/>
    </xf>
    <xf numFmtId="0" fontId="9" fillId="7" borderId="14" xfId="0" applyFont="1" applyFill="1" applyBorder="1" applyAlignment="1" applyProtection="1">
      <alignment vertical="top" wrapText="1"/>
      <protection locked="0"/>
    </xf>
    <xf numFmtId="0" fontId="9" fillId="7" borderId="15" xfId="0" applyFont="1" applyFill="1" applyBorder="1" applyAlignment="1" applyProtection="1">
      <alignment vertical="top" wrapText="1"/>
      <protection locked="0"/>
    </xf>
    <xf numFmtId="0" fontId="9" fillId="7" borderId="7" xfId="0" applyFont="1" applyFill="1" applyBorder="1" applyAlignment="1" applyProtection="1">
      <alignment vertical="top" wrapText="1"/>
      <protection locked="0"/>
    </xf>
    <xf numFmtId="0" fontId="7" fillId="0" borderId="13" xfId="0" applyFont="1" applyFill="1" applyBorder="1" applyAlignment="1">
      <alignment vertical="center"/>
    </xf>
    <xf numFmtId="0" fontId="0" fillId="0" borderId="16" xfId="0" applyBorder="1">
      <alignment vertical="center"/>
    </xf>
    <xf numFmtId="0" fontId="0" fillId="7" borderId="0" xfId="0" applyFill="1" applyAlignment="1" applyProtection="1">
      <alignment horizontal="left" vertical="center"/>
      <protection locked="0"/>
    </xf>
    <xf numFmtId="0" fontId="19" fillId="7" borderId="0" xfId="5" applyFill="1" applyAlignment="1" applyProtection="1">
      <alignment vertical="center" shrinkToFit="1"/>
      <protection locked="0"/>
    </xf>
    <xf numFmtId="0" fontId="7" fillId="0" borderId="12" xfId="0" applyFont="1" applyBorder="1" applyAlignment="1">
      <alignment vertical="center"/>
    </xf>
    <xf numFmtId="0" fontId="7" fillId="0" borderId="10" xfId="0" applyFont="1" applyBorder="1" applyAlignment="1">
      <alignment vertical="center"/>
    </xf>
    <xf numFmtId="0" fontId="7" fillId="7" borderId="14" xfId="0" applyFont="1" applyFill="1" applyBorder="1" applyAlignment="1" applyProtection="1">
      <alignment vertical="center"/>
      <protection locked="0"/>
    </xf>
    <xf numFmtId="0" fontId="7" fillId="7" borderId="15" xfId="0" applyFont="1" applyFill="1" applyBorder="1" applyAlignment="1" applyProtection="1">
      <alignment vertical="center"/>
      <protection locked="0"/>
    </xf>
    <xf numFmtId="0" fontId="7" fillId="7" borderId="7" xfId="0" applyFont="1" applyFill="1" applyBorder="1" applyAlignment="1" applyProtection="1">
      <alignment vertical="center"/>
      <protection locked="0"/>
    </xf>
    <xf numFmtId="0" fontId="7" fillId="0" borderId="0" xfId="0" applyFont="1" applyFill="1" applyAlignment="1">
      <alignment horizontal="center" vertical="center"/>
    </xf>
    <xf numFmtId="0" fontId="7" fillId="0" borderId="0" xfId="0" applyFont="1" applyFill="1" applyAlignment="1">
      <alignment vertical="center"/>
    </xf>
    <xf numFmtId="0" fontId="11" fillId="0" borderId="0" xfId="0" applyFont="1" applyFill="1" applyAlignment="1">
      <alignment vertical="center"/>
    </xf>
    <xf numFmtId="0" fontId="7" fillId="7" borderId="13" xfId="0" applyFont="1" applyFill="1" applyBorder="1" applyAlignment="1" applyProtection="1">
      <alignment vertical="center"/>
      <protection locked="0"/>
    </xf>
    <xf numFmtId="0" fontId="0" fillId="7" borderId="16" xfId="0" applyFill="1" applyBorder="1" applyAlignment="1" applyProtection="1">
      <alignment vertical="center"/>
      <protection locked="0"/>
    </xf>
    <xf numFmtId="0" fontId="0" fillId="7" borderId="14" xfId="0" applyFill="1" applyBorder="1" applyAlignment="1" applyProtection="1">
      <alignment vertical="center"/>
      <protection locked="0"/>
    </xf>
    <xf numFmtId="0" fontId="0" fillId="7" borderId="15" xfId="0" applyFill="1" applyBorder="1" applyAlignment="1" applyProtection="1">
      <alignment vertical="center"/>
      <protection locked="0"/>
    </xf>
    <xf numFmtId="0" fontId="0" fillId="7" borderId="7" xfId="0" applyFill="1" applyBorder="1" applyAlignment="1" applyProtection="1">
      <alignment vertical="center"/>
      <protection locked="0"/>
    </xf>
    <xf numFmtId="0" fontId="16" fillId="0" borderId="12" xfId="0" applyFont="1" applyFill="1" applyBorder="1" applyAlignment="1" applyProtection="1">
      <alignment horizontal="left" vertical="center"/>
      <protection locked="0"/>
    </xf>
    <xf numFmtId="0" fontId="17" fillId="0" borderId="9" xfId="0" applyFont="1" applyBorder="1" applyAlignment="1">
      <alignment horizontal="left" vertical="center"/>
    </xf>
    <xf numFmtId="0" fontId="0" fillId="0" borderId="9" xfId="0" applyBorder="1" applyAlignment="1">
      <alignment vertical="center"/>
    </xf>
    <xf numFmtId="0" fontId="12" fillId="0" borderId="0" xfId="0" applyFont="1" applyFill="1" applyAlignment="1">
      <alignment vertical="center"/>
    </xf>
    <xf numFmtId="0" fontId="0" fillId="0" borderId="0" xfId="0" applyFont="1" applyAlignment="1">
      <alignment vertical="center"/>
    </xf>
    <xf numFmtId="0" fontId="9" fillId="0" borderId="0" xfId="0" applyFont="1" applyFill="1" applyAlignment="1" applyProtection="1">
      <alignment vertical="center"/>
      <protection locked="0"/>
    </xf>
    <xf numFmtId="0" fontId="9" fillId="0" borderId="8" xfId="0" applyFont="1" applyFill="1" applyBorder="1" applyAlignment="1" applyProtection="1">
      <alignment horizontal="left" vertical="center" wrapText="1" shrinkToFit="1"/>
      <protection locked="0"/>
    </xf>
    <xf numFmtId="0" fontId="15" fillId="0" borderId="8" xfId="0" applyFont="1" applyBorder="1" applyAlignment="1">
      <alignment horizontal="left" vertical="center"/>
    </xf>
    <xf numFmtId="0" fontId="9" fillId="0" borderId="8" xfId="0" applyFont="1" applyFill="1" applyBorder="1" applyAlignment="1">
      <alignment vertical="center" wrapText="1"/>
    </xf>
    <xf numFmtId="0" fontId="15" fillId="0" borderId="8" xfId="0" applyFont="1" applyBorder="1" applyAlignment="1">
      <alignment vertical="center"/>
    </xf>
    <xf numFmtId="0" fontId="7" fillId="0" borderId="8" xfId="0" applyFont="1" applyFill="1" applyBorder="1" applyAlignment="1">
      <alignment vertical="center"/>
    </xf>
    <xf numFmtId="0" fontId="7" fillId="7" borderId="6" xfId="0" applyFont="1" applyFill="1" applyBorder="1" applyAlignment="1" applyProtection="1">
      <alignment vertical="center"/>
      <protection locked="0"/>
    </xf>
    <xf numFmtId="0" fontId="12" fillId="0" borderId="12" xfId="0" applyFont="1" applyFill="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12" fillId="0" borderId="12" xfId="0" applyFont="1" applyFill="1" applyBorder="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0" fillId="7" borderId="12" xfId="0" applyFill="1" applyBorder="1" applyAlignment="1" applyProtection="1">
      <alignment vertical="center"/>
      <protection locked="0"/>
    </xf>
    <xf numFmtId="0" fontId="0" fillId="7" borderId="9" xfId="0" applyFill="1" applyBorder="1" applyAlignment="1" applyProtection="1">
      <alignment vertical="center"/>
      <protection locked="0"/>
    </xf>
    <xf numFmtId="0" fontId="0" fillId="7" borderId="10" xfId="0" applyFill="1" applyBorder="1" applyAlignment="1" applyProtection="1">
      <alignment vertical="center"/>
      <protection locked="0"/>
    </xf>
    <xf numFmtId="0" fontId="0" fillId="7" borderId="13" xfId="0" applyFill="1" applyBorder="1" applyAlignment="1" applyProtection="1">
      <alignment vertical="center"/>
      <protection locked="0"/>
    </xf>
    <xf numFmtId="0" fontId="0" fillId="7" borderId="0" xfId="0" applyFill="1" applyBorder="1" applyAlignment="1" applyProtection="1">
      <alignment vertical="center"/>
      <protection locked="0"/>
    </xf>
    <xf numFmtId="0" fontId="11" fillId="0" borderId="12" xfId="0" applyFont="1" applyFill="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0" fontId="0" fillId="0" borderId="0" xfId="0"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7" xfId="0" applyBorder="1" applyAlignment="1">
      <alignment vertical="center" wrapText="1"/>
    </xf>
    <xf numFmtId="176" fontId="7" fillId="7" borderId="0" xfId="0" applyNumberFormat="1"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7" fillId="8" borderId="8" xfId="0" applyFont="1" applyFill="1" applyBorder="1" applyAlignment="1" applyProtection="1">
      <alignment vertical="center"/>
      <protection locked="0"/>
    </xf>
    <xf numFmtId="0" fontId="0" fillId="8" borderId="8" xfId="0" applyFill="1" applyBorder="1" applyAlignment="1" applyProtection="1">
      <alignment vertical="center"/>
      <protection locked="0"/>
    </xf>
    <xf numFmtId="0" fontId="12" fillId="0" borderId="5" xfId="0" applyFont="1" applyFill="1" applyBorder="1" applyAlignment="1">
      <alignment horizontal="left" vertical="center"/>
    </xf>
    <xf numFmtId="0" fontId="12" fillId="0" borderId="6" xfId="0" applyFont="1" applyBorder="1" applyAlignment="1">
      <alignment horizontal="left" vertical="center"/>
    </xf>
    <xf numFmtId="0" fontId="12" fillId="0" borderId="3" xfId="0" applyFont="1" applyBorder="1" applyAlignment="1">
      <alignment horizontal="left" vertical="center"/>
    </xf>
    <xf numFmtId="0" fontId="12" fillId="0" borderId="5" xfId="0" applyFont="1" applyBorder="1" applyAlignment="1">
      <alignment horizontal="left" vertical="center" wrapText="1"/>
    </xf>
    <xf numFmtId="0" fontId="12" fillId="0" borderId="5" xfId="0" applyFont="1" applyBorder="1" applyAlignment="1">
      <alignment horizontal="left" vertical="center"/>
    </xf>
    <xf numFmtId="0" fontId="12" fillId="7" borderId="5" xfId="0" applyFont="1" applyFill="1" applyBorder="1" applyAlignment="1" applyProtection="1">
      <alignment horizontal="left" vertical="center" wrapText="1"/>
      <protection locked="0"/>
    </xf>
    <xf numFmtId="0" fontId="12" fillId="7" borderId="6" xfId="0" applyFont="1" applyFill="1" applyBorder="1" applyAlignment="1" applyProtection="1">
      <alignment horizontal="left" vertical="center"/>
      <protection locked="0"/>
    </xf>
    <xf numFmtId="0" fontId="12" fillId="7" borderId="3" xfId="0" applyFont="1" applyFill="1" applyBorder="1" applyAlignment="1" applyProtection="1">
      <alignment horizontal="left" vertical="center"/>
      <protection locked="0"/>
    </xf>
    <xf numFmtId="0" fontId="7" fillId="2" borderId="5" xfId="0" applyFont="1" applyFill="1" applyBorder="1" applyAlignment="1">
      <alignment horizontal="center" vertical="center"/>
    </xf>
    <xf numFmtId="0" fontId="0" fillId="0" borderId="3" xfId="0" applyBorder="1" applyAlignment="1">
      <alignment horizontal="center" vertical="center"/>
    </xf>
    <xf numFmtId="0" fontId="7" fillId="7" borderId="3" xfId="0" applyFont="1" applyFill="1" applyBorder="1" applyAlignment="1" applyProtection="1">
      <alignment vertical="center"/>
      <protection locked="0"/>
    </xf>
    <xf numFmtId="0" fontId="19" fillId="7" borderId="5" xfId="5" applyFill="1" applyBorder="1" applyAlignment="1" applyProtection="1">
      <alignment vertical="center"/>
      <protection locked="0"/>
    </xf>
    <xf numFmtId="0" fontId="7" fillId="7" borderId="13" xfId="0" applyFont="1" applyFill="1" applyBorder="1" applyAlignment="1" applyProtection="1">
      <alignment vertical="top" wrapText="1"/>
      <protection locked="0"/>
    </xf>
    <xf numFmtId="0" fontId="0" fillId="7" borderId="0" xfId="0" applyFill="1" applyAlignment="1" applyProtection="1">
      <alignment vertical="top" wrapText="1"/>
      <protection locked="0"/>
    </xf>
    <xf numFmtId="0" fontId="0" fillId="7" borderId="16" xfId="0" applyFill="1" applyBorder="1" applyAlignment="1" applyProtection="1">
      <alignment vertical="top" wrapText="1"/>
      <protection locked="0"/>
    </xf>
    <xf numFmtId="0" fontId="0" fillId="7" borderId="13" xfId="0" applyFill="1" applyBorder="1" applyAlignment="1" applyProtection="1">
      <alignment vertical="top" wrapText="1"/>
      <protection locked="0"/>
    </xf>
    <xf numFmtId="0" fontId="0" fillId="7" borderId="14" xfId="0" applyFill="1" applyBorder="1" applyAlignment="1" applyProtection="1">
      <alignment vertical="top" wrapText="1"/>
      <protection locked="0"/>
    </xf>
    <xf numFmtId="0" fontId="0" fillId="7" borderId="15" xfId="0" applyFill="1" applyBorder="1" applyAlignment="1" applyProtection="1">
      <alignment vertical="top" wrapText="1"/>
      <protection locked="0"/>
    </xf>
    <xf numFmtId="0" fontId="0" fillId="7" borderId="7" xfId="0" applyFill="1" applyBorder="1" applyAlignment="1" applyProtection="1">
      <alignment vertical="top" wrapText="1"/>
      <protection locked="0"/>
    </xf>
    <xf numFmtId="0" fontId="7" fillId="0" borderId="12"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7" xfId="0" applyFont="1" applyBorder="1" applyAlignment="1">
      <alignment vertical="center" wrapText="1"/>
    </xf>
    <xf numFmtId="0" fontId="9" fillId="0" borderId="5" xfId="0" applyFont="1" applyBorder="1" applyAlignment="1">
      <alignment vertical="center"/>
    </xf>
    <xf numFmtId="0" fontId="9" fillId="0" borderId="6" xfId="0" applyFont="1" applyBorder="1" applyAlignment="1">
      <alignment vertical="center"/>
    </xf>
    <xf numFmtId="0" fontId="9" fillId="0" borderId="3" xfId="0" applyFont="1" applyBorder="1" applyAlignment="1">
      <alignment vertical="center"/>
    </xf>
    <xf numFmtId="0" fontId="11" fillId="0" borderId="12" xfId="0" applyFont="1"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3" xfId="0" applyBorder="1" applyAlignment="1">
      <alignment vertical="top" wrapText="1"/>
    </xf>
    <xf numFmtId="0" fontId="0" fillId="0" borderId="0" xfId="0" applyAlignment="1">
      <alignment vertical="top" wrapText="1"/>
    </xf>
    <xf numFmtId="0" fontId="0" fillId="0" borderId="16" xfId="0" applyBorder="1" applyAlignment="1">
      <alignment vertical="top" wrapText="1"/>
    </xf>
    <xf numFmtId="0" fontId="0" fillId="4" borderId="20" xfId="0" applyFill="1" applyBorder="1" applyAlignment="1">
      <alignment vertical="center" wrapText="1"/>
    </xf>
    <xf numFmtId="0" fontId="0" fillId="4" borderId="8" xfId="0" applyFill="1" applyBorder="1" applyAlignment="1">
      <alignment vertical="center" wrapText="1"/>
    </xf>
    <xf numFmtId="0" fontId="0" fillId="4" borderId="8" xfId="0" applyFill="1" applyBorder="1" applyAlignment="1">
      <alignment horizontal="center" vertical="center" wrapText="1"/>
    </xf>
    <xf numFmtId="0" fontId="0" fillId="4" borderId="20" xfId="0" applyFill="1" applyBorder="1" applyAlignment="1">
      <alignment horizontal="center" vertical="center" wrapText="1"/>
    </xf>
    <xf numFmtId="49" fontId="0" fillId="3" borderId="19" xfId="0" applyNumberFormat="1" applyFill="1" applyBorder="1" applyAlignment="1">
      <alignment horizontal="center" vertical="center" wrapText="1"/>
    </xf>
    <xf numFmtId="49" fontId="0" fillId="3" borderId="21" xfId="0" applyNumberFormat="1" applyFill="1" applyBorder="1" applyAlignment="1">
      <alignment horizontal="center" vertical="center" wrapText="1"/>
    </xf>
    <xf numFmtId="0" fontId="0" fillId="3" borderId="8" xfId="0" applyFill="1" applyBorder="1" applyAlignment="1">
      <alignment horizontal="center" vertical="center"/>
    </xf>
    <xf numFmtId="49" fontId="0" fillId="3" borderId="29" xfId="0" applyNumberFormat="1" applyFill="1" applyBorder="1" applyAlignment="1">
      <alignment horizontal="center" vertical="center" wrapText="1"/>
    </xf>
    <xf numFmtId="49" fontId="0" fillId="3" borderId="18" xfId="0" applyNumberFormat="1" applyFill="1" applyBorder="1" applyAlignment="1">
      <alignment horizontal="center" vertical="center" wrapText="1"/>
    </xf>
    <xf numFmtId="49" fontId="0" fillId="3" borderId="8" xfId="0" applyNumberFormat="1" applyFill="1" applyBorder="1" applyAlignment="1">
      <alignment horizontal="center" vertical="center" wrapText="1"/>
    </xf>
    <xf numFmtId="0" fontId="0" fillId="4" borderId="21" xfId="0" applyFill="1" applyBorder="1" applyAlignment="1">
      <alignment vertical="center" wrapText="1"/>
    </xf>
    <xf numFmtId="0" fontId="0" fillId="0" borderId="20"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21" xfId="0" applyBorder="1" applyAlignment="1">
      <alignment vertical="center" wrapText="1"/>
    </xf>
    <xf numFmtId="0" fontId="0" fillId="4" borderId="5" xfId="0" applyFill="1" applyBorder="1" applyAlignment="1">
      <alignment vertical="center" wrapText="1"/>
    </xf>
    <xf numFmtId="0" fontId="0" fillId="3" borderId="3" xfId="0" applyFill="1" applyBorder="1" applyAlignment="1">
      <alignment horizontal="center" vertical="center"/>
    </xf>
    <xf numFmtId="0" fontId="0" fillId="4" borderId="21" xfId="0" applyFill="1" applyBorder="1" applyAlignment="1">
      <alignment horizontal="center" vertical="center" wrapText="1"/>
    </xf>
    <xf numFmtId="49" fontId="0" fillId="5" borderId="30" xfId="0" applyNumberFormat="1" applyFill="1" applyBorder="1" applyAlignment="1">
      <alignment horizontal="left" vertical="center" wrapText="1"/>
    </xf>
    <xf numFmtId="0" fontId="0" fillId="5" borderId="26" xfId="0" applyFill="1" applyBorder="1" applyAlignment="1">
      <alignment horizontal="left" vertical="center" wrapText="1"/>
    </xf>
    <xf numFmtId="0" fontId="0" fillId="0" borderId="31" xfId="0" applyBorder="1" applyAlignment="1">
      <alignment horizontal="left" vertical="center" wrapText="1"/>
    </xf>
    <xf numFmtId="0" fontId="0" fillId="0" borderId="34" xfId="0" applyFill="1" applyBorder="1" applyAlignment="1">
      <alignment horizontal="left" vertical="center" wrapText="1"/>
    </xf>
    <xf numFmtId="0" fontId="0" fillId="0" borderId="9" xfId="0" applyFill="1" applyBorder="1" applyAlignment="1">
      <alignment horizontal="left" vertical="center" wrapText="1"/>
    </xf>
    <xf numFmtId="0" fontId="0" fillId="0" borderId="35" xfId="0" applyBorder="1" applyAlignment="1">
      <alignment horizontal="left" vertical="center" wrapText="1"/>
    </xf>
    <xf numFmtId="0" fontId="0" fillId="4" borderId="37" xfId="0" applyFill="1" applyBorder="1" applyAlignment="1">
      <alignment vertical="center" wrapText="1"/>
    </xf>
    <xf numFmtId="0" fontId="0" fillId="4"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4" borderId="20" xfId="0" applyFill="1" applyBorder="1" applyAlignment="1">
      <alignment horizontal="left" vertical="center" wrapText="1"/>
    </xf>
    <xf numFmtId="0" fontId="0" fillId="4" borderId="8" xfId="0" applyFill="1" applyBorder="1" applyAlignment="1">
      <alignment horizontal="left" vertical="center" wrapText="1"/>
    </xf>
    <xf numFmtId="0" fontId="0" fillId="4" borderId="5" xfId="0" applyFill="1" applyBorder="1" applyAlignment="1">
      <alignment horizontal="left" vertical="center" wrapText="1"/>
    </xf>
    <xf numFmtId="0" fontId="0" fillId="4" borderId="21" xfId="0" applyFill="1" applyBorder="1" applyAlignment="1">
      <alignment horizontal="left" vertical="center" wrapText="1"/>
    </xf>
    <xf numFmtId="177" fontId="7" fillId="0" borderId="5" xfId="0" applyNumberFormat="1" applyFont="1" applyFill="1" applyBorder="1" applyAlignment="1" applyProtection="1">
      <alignment horizontal="right" vertical="center"/>
    </xf>
    <xf numFmtId="177" fontId="7" fillId="0" borderId="6" xfId="0" applyNumberFormat="1" applyFont="1" applyFill="1" applyBorder="1" applyAlignment="1" applyProtection="1">
      <alignment horizontal="right" vertical="center"/>
    </xf>
    <xf numFmtId="0" fontId="0" fillId="0" borderId="3" xfId="0" applyFill="1" applyBorder="1" applyAlignment="1" applyProtection="1">
      <alignment vertical="center"/>
    </xf>
  </cellXfs>
  <cellStyles count="6">
    <cellStyle name="ハイパーリンク" xfId="5" builtinId="8"/>
    <cellStyle name="桁区切り 2" xfId="1"/>
    <cellStyle name="標準" xfId="0" builtinId="0"/>
    <cellStyle name="標準 2" xfId="2"/>
    <cellStyle name="標準 3" xfId="3"/>
    <cellStyle name="標準 4" xfId="4"/>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K$6" noThreeD="1"/>
</file>

<file path=xl/ctrlProps/ctrlProp10.xml><?xml version="1.0" encoding="utf-8"?>
<formControlPr xmlns="http://schemas.microsoft.com/office/spreadsheetml/2009/9/main" objectType="CheckBox" fmlaLink="$K$33" noThreeD="1"/>
</file>

<file path=xl/ctrlProps/ctrlProp11.xml><?xml version="1.0" encoding="utf-8"?>
<formControlPr xmlns="http://schemas.microsoft.com/office/spreadsheetml/2009/9/main" objectType="CheckBox" fmlaLink="$L$33" noThreeD="1"/>
</file>

<file path=xl/ctrlProps/ctrlProp12.xml><?xml version="1.0" encoding="utf-8"?>
<formControlPr xmlns="http://schemas.microsoft.com/office/spreadsheetml/2009/9/main" objectType="CheckBox" fmlaLink="$H$31" noThreeD="1"/>
</file>

<file path=xl/ctrlProps/ctrlProp13.xml><?xml version="1.0" encoding="utf-8"?>
<formControlPr xmlns="http://schemas.microsoft.com/office/spreadsheetml/2009/9/main" objectType="CheckBox" fmlaLink="$I$31" noThreeD="1"/>
</file>

<file path=xl/ctrlProps/ctrlProp14.xml><?xml version="1.0" encoding="utf-8"?>
<formControlPr xmlns="http://schemas.microsoft.com/office/spreadsheetml/2009/9/main" objectType="CheckBox" fmlaLink="$H$25" noThreeD="1"/>
</file>

<file path=xl/ctrlProps/ctrlProp15.xml><?xml version="1.0" encoding="utf-8"?>
<formControlPr xmlns="http://schemas.microsoft.com/office/spreadsheetml/2009/9/main" objectType="CheckBox" fmlaLink="$I$25" noThreeD="1"/>
</file>

<file path=xl/ctrlProps/ctrlProp16.xml><?xml version="1.0" encoding="utf-8"?>
<formControlPr xmlns="http://schemas.microsoft.com/office/spreadsheetml/2009/9/main" objectType="CheckBox" fmlaLink="$H$19" noThreeD="1"/>
</file>

<file path=xl/ctrlProps/ctrlProp17.xml><?xml version="1.0" encoding="utf-8"?>
<formControlPr xmlns="http://schemas.microsoft.com/office/spreadsheetml/2009/9/main" objectType="CheckBox" fmlaLink="$I$19" noThreeD="1"/>
</file>

<file path=xl/ctrlProps/ctrlProp18.xml><?xml version="1.0" encoding="utf-8"?>
<formControlPr xmlns="http://schemas.microsoft.com/office/spreadsheetml/2009/9/main" objectType="CheckBox" fmlaLink="$H$13" noThreeD="1"/>
</file>

<file path=xl/ctrlProps/ctrlProp19.xml><?xml version="1.0" encoding="utf-8"?>
<formControlPr xmlns="http://schemas.microsoft.com/office/spreadsheetml/2009/9/main" objectType="CheckBox" fmlaLink="$I$13" noThreeD="1"/>
</file>

<file path=xl/ctrlProps/ctrlProp2.xml><?xml version="1.0" encoding="utf-8"?>
<formControlPr xmlns="http://schemas.microsoft.com/office/spreadsheetml/2009/9/main" objectType="CheckBox" fmlaLink="$K$5" noThreeD="1"/>
</file>

<file path=xl/ctrlProps/ctrlProp20.xml><?xml version="1.0" encoding="utf-8"?>
<formControlPr xmlns="http://schemas.microsoft.com/office/spreadsheetml/2009/9/main" objectType="CheckBox" fmlaLink="$H$7" noThreeD="1"/>
</file>

<file path=xl/ctrlProps/ctrlProp21.xml><?xml version="1.0" encoding="utf-8"?>
<formControlPr xmlns="http://schemas.microsoft.com/office/spreadsheetml/2009/9/main" objectType="CheckBox" fmlaLink="$I$7" noThreeD="1"/>
</file>

<file path=xl/ctrlProps/ctrlProp22.xml><?xml version="1.0" encoding="utf-8"?>
<formControlPr xmlns="http://schemas.microsoft.com/office/spreadsheetml/2009/9/main" objectType="CheckBox" fmlaLink="$Y$27" noThreeD="1"/>
</file>

<file path=xl/ctrlProps/ctrlProp23.xml><?xml version="1.0" encoding="utf-8"?>
<formControlPr xmlns="http://schemas.microsoft.com/office/spreadsheetml/2009/9/main" objectType="CheckBox" fmlaLink="$Y$28" noThreeD="1"/>
</file>

<file path=xl/ctrlProps/ctrlProp24.xml><?xml version="1.0" encoding="utf-8"?>
<formControlPr xmlns="http://schemas.microsoft.com/office/spreadsheetml/2009/9/main" objectType="CheckBox" fmlaLink="$Y$35" noThreeD="1"/>
</file>

<file path=xl/ctrlProps/ctrlProp25.xml><?xml version="1.0" encoding="utf-8"?>
<formControlPr xmlns="http://schemas.microsoft.com/office/spreadsheetml/2009/9/main" objectType="CheckBox" fmlaLink="$Y$36" noThreeD="1"/>
</file>

<file path=xl/ctrlProps/ctrlProp26.xml><?xml version="1.0" encoding="utf-8"?>
<formControlPr xmlns="http://schemas.microsoft.com/office/spreadsheetml/2009/9/main" objectType="CheckBox" fmlaLink="$K$17" noThreeD="1"/>
</file>

<file path=xl/ctrlProps/ctrlProp27.xml><?xml version="1.0" encoding="utf-8"?>
<formControlPr xmlns="http://schemas.microsoft.com/office/spreadsheetml/2009/9/main" objectType="CheckBox" fmlaLink="$K$18" noThreeD="1"/>
</file>

<file path=xl/ctrlProps/ctrlProp28.xml><?xml version="1.0" encoding="utf-8"?>
<formControlPr xmlns="http://schemas.microsoft.com/office/spreadsheetml/2009/9/main" objectType="CheckBox" fmlaLink="$K$19" noThreeD="1"/>
</file>

<file path=xl/ctrlProps/ctrlProp29.xml><?xml version="1.0" encoding="utf-8"?>
<formControlPr xmlns="http://schemas.microsoft.com/office/spreadsheetml/2009/9/main" objectType="CheckBox" fmlaLink="$X$20" noThreeD="1"/>
</file>

<file path=xl/ctrlProps/ctrlProp3.xml><?xml version="1.0" encoding="utf-8"?>
<formControlPr xmlns="http://schemas.microsoft.com/office/spreadsheetml/2009/9/main" objectType="CheckBox" fmlaLink="$L$6" noThreeD="1"/>
</file>

<file path=xl/ctrlProps/ctrlProp30.xml><?xml version="1.0" encoding="utf-8"?>
<formControlPr xmlns="http://schemas.microsoft.com/office/spreadsheetml/2009/9/main" objectType="CheckBox" fmlaLink="$X$21" noThreeD="1"/>
</file>

<file path=xl/ctrlProps/ctrlProp31.xml><?xml version="1.0" encoding="utf-8"?>
<formControlPr xmlns="http://schemas.microsoft.com/office/spreadsheetml/2009/9/main" objectType="CheckBox" fmlaLink="$X$22" noThreeD="1"/>
</file>

<file path=xl/ctrlProps/ctrlProp4.xml><?xml version="1.0" encoding="utf-8"?>
<formControlPr xmlns="http://schemas.microsoft.com/office/spreadsheetml/2009/9/main" objectType="CheckBox" fmlaLink="$K$14" noThreeD="1"/>
</file>

<file path=xl/ctrlProps/ctrlProp5.xml><?xml version="1.0" encoding="utf-8"?>
<formControlPr xmlns="http://schemas.microsoft.com/office/spreadsheetml/2009/9/main" objectType="CheckBox" fmlaLink="$L$14" noThreeD="1"/>
</file>

<file path=xl/ctrlProps/ctrlProp6.xml><?xml version="1.0" encoding="utf-8"?>
<formControlPr xmlns="http://schemas.microsoft.com/office/spreadsheetml/2009/9/main" objectType="CheckBox" fmlaLink="$K$20" noThreeD="1"/>
</file>

<file path=xl/ctrlProps/ctrlProp7.xml><?xml version="1.0" encoding="utf-8"?>
<formControlPr xmlns="http://schemas.microsoft.com/office/spreadsheetml/2009/9/main" objectType="CheckBox" fmlaLink="$L$20" noThreeD="1"/>
</file>

<file path=xl/ctrlProps/ctrlProp8.xml><?xml version="1.0" encoding="utf-8"?>
<formControlPr xmlns="http://schemas.microsoft.com/office/spreadsheetml/2009/9/main" objectType="CheckBox" fmlaLink="$K$26" noThreeD="1"/>
</file>

<file path=xl/ctrlProps/ctrlProp9.xml><?xml version="1.0" encoding="utf-8"?>
<formControlPr xmlns="http://schemas.microsoft.com/office/spreadsheetml/2009/9/main" objectType="CheckBox" fmlaLink="$L$26"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1771650</xdr:colOff>
          <xdr:row>4</xdr:row>
          <xdr:rowOff>161925</xdr:rowOff>
        </xdr:from>
        <xdr:to>
          <xdr:col>4</xdr:col>
          <xdr:colOff>85725</xdr:colOff>
          <xdr:row>5</xdr:row>
          <xdr:rowOff>238125</xdr:rowOff>
        </xdr:to>
        <xdr:sp macro="" textlink="">
          <xdr:nvSpPr>
            <xdr:cNvPr id="23553" name="Check Box 1" hidden="1">
              <a:extLst>
                <a:ext uri="{63B3BB69-23CF-44E3-9099-C40C66FF867C}">
                  <a14:compatExt spid="_x0000_s235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xdr:row>
          <xdr:rowOff>209550</xdr:rowOff>
        </xdr:from>
        <xdr:to>
          <xdr:col>6</xdr:col>
          <xdr:colOff>228600</xdr:colOff>
          <xdr:row>5</xdr:row>
          <xdr:rowOff>19050</xdr:rowOff>
        </xdr:to>
        <xdr:sp macro="" textlink="">
          <xdr:nvSpPr>
            <xdr:cNvPr id="23554" name="Check Box 2" hidden="1">
              <a:extLst>
                <a:ext uri="{63B3BB69-23CF-44E3-9099-C40C66FF867C}">
                  <a14:compatExt spid="_x0000_s2355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xdr:row>
          <xdr:rowOff>9525</xdr:rowOff>
        </xdr:from>
        <xdr:to>
          <xdr:col>6</xdr:col>
          <xdr:colOff>219075</xdr:colOff>
          <xdr:row>6</xdr:row>
          <xdr:rowOff>0</xdr:rowOff>
        </xdr:to>
        <xdr:sp macro="" textlink="">
          <xdr:nvSpPr>
            <xdr:cNvPr id="23555" name="Check Box 3" hidden="1">
              <a:extLst>
                <a:ext uri="{63B3BB69-23CF-44E3-9099-C40C66FF867C}">
                  <a14:compatExt spid="_x0000_s2355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1676400</xdr:colOff>
          <xdr:row>13</xdr:row>
          <xdr:rowOff>9525</xdr:rowOff>
        </xdr:from>
        <xdr:to>
          <xdr:col>3</xdr:col>
          <xdr:colOff>1981200</xdr:colOff>
          <xdr:row>14</xdr:row>
          <xdr:rowOff>0</xdr:rowOff>
        </xdr:to>
        <xdr:sp macro="" textlink="">
          <xdr:nvSpPr>
            <xdr:cNvPr id="23556" name="Check Box 4" hidden="1">
              <a:extLst>
                <a:ext uri="{63B3BB69-23CF-44E3-9099-C40C66FF867C}">
                  <a14:compatExt spid="_x0000_s2355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12</xdr:row>
          <xdr:rowOff>200025</xdr:rowOff>
        </xdr:from>
        <xdr:to>
          <xdr:col>6</xdr:col>
          <xdr:colOff>161925</xdr:colOff>
          <xdr:row>13</xdr:row>
          <xdr:rowOff>247650</xdr:rowOff>
        </xdr:to>
        <xdr:sp macro="" textlink="">
          <xdr:nvSpPr>
            <xdr:cNvPr id="23557" name="Check Box 5" hidden="1">
              <a:extLst>
                <a:ext uri="{63B3BB69-23CF-44E3-9099-C40C66FF867C}">
                  <a14:compatExt spid="_x0000_s2355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1524000</xdr:colOff>
          <xdr:row>19</xdr:row>
          <xdr:rowOff>9525</xdr:rowOff>
        </xdr:from>
        <xdr:to>
          <xdr:col>3</xdr:col>
          <xdr:colOff>1828800</xdr:colOff>
          <xdr:row>19</xdr:row>
          <xdr:rowOff>266700</xdr:rowOff>
        </xdr:to>
        <xdr:sp macro="" textlink="">
          <xdr:nvSpPr>
            <xdr:cNvPr id="23558" name="Check Box 6" hidden="1">
              <a:extLst>
                <a:ext uri="{63B3BB69-23CF-44E3-9099-C40C66FF867C}">
                  <a14:compatExt spid="_x0000_s2355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19</xdr:row>
          <xdr:rowOff>28575</xdr:rowOff>
        </xdr:from>
        <xdr:to>
          <xdr:col>6</xdr:col>
          <xdr:colOff>114300</xdr:colOff>
          <xdr:row>19</xdr:row>
          <xdr:rowOff>285750</xdr:rowOff>
        </xdr:to>
        <xdr:sp macro="" textlink="">
          <xdr:nvSpPr>
            <xdr:cNvPr id="23559" name="Check Box 7" hidden="1">
              <a:extLst>
                <a:ext uri="{63B3BB69-23CF-44E3-9099-C40C66FF867C}">
                  <a14:compatExt spid="_x0000_s2355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1504950</xdr:colOff>
          <xdr:row>25</xdr:row>
          <xdr:rowOff>19050</xdr:rowOff>
        </xdr:from>
        <xdr:to>
          <xdr:col>3</xdr:col>
          <xdr:colOff>1809750</xdr:colOff>
          <xdr:row>25</xdr:row>
          <xdr:rowOff>276225</xdr:rowOff>
        </xdr:to>
        <xdr:sp macro="" textlink="">
          <xdr:nvSpPr>
            <xdr:cNvPr id="23560" name="Check Box 8" hidden="1">
              <a:extLst>
                <a:ext uri="{63B3BB69-23CF-44E3-9099-C40C66FF867C}">
                  <a14:compatExt spid="_x0000_s235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25</xdr:row>
          <xdr:rowOff>28575</xdr:rowOff>
        </xdr:from>
        <xdr:to>
          <xdr:col>6</xdr:col>
          <xdr:colOff>180975</xdr:colOff>
          <xdr:row>26</xdr:row>
          <xdr:rowOff>0</xdr:rowOff>
        </xdr:to>
        <xdr:sp macro="" textlink="">
          <xdr:nvSpPr>
            <xdr:cNvPr id="23561" name="Check Box 9" hidden="1">
              <a:extLst>
                <a:ext uri="{63B3BB69-23CF-44E3-9099-C40C66FF867C}">
                  <a14:compatExt spid="_x0000_s235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1476375</xdr:colOff>
          <xdr:row>31</xdr:row>
          <xdr:rowOff>28575</xdr:rowOff>
        </xdr:from>
        <xdr:to>
          <xdr:col>3</xdr:col>
          <xdr:colOff>1781175</xdr:colOff>
          <xdr:row>32</xdr:row>
          <xdr:rowOff>0</xdr:rowOff>
        </xdr:to>
        <xdr:sp macro="" textlink="">
          <xdr:nvSpPr>
            <xdr:cNvPr id="23563" name="Check Box 11" hidden="1">
              <a:extLst>
                <a:ext uri="{63B3BB69-23CF-44E3-9099-C40C66FF867C}">
                  <a14:compatExt spid="_x0000_s235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31</xdr:row>
          <xdr:rowOff>28575</xdr:rowOff>
        </xdr:from>
        <xdr:to>
          <xdr:col>6</xdr:col>
          <xdr:colOff>114300</xdr:colOff>
          <xdr:row>32</xdr:row>
          <xdr:rowOff>0</xdr:rowOff>
        </xdr:to>
        <xdr:sp macro="" textlink="">
          <xdr:nvSpPr>
            <xdr:cNvPr id="23566" name="Check Box 14" hidden="1">
              <a:extLst>
                <a:ext uri="{63B3BB69-23CF-44E3-9099-C40C66FF867C}">
                  <a14:compatExt spid="_x0000_s2356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685800</xdr:colOff>
          <xdr:row>30</xdr:row>
          <xdr:rowOff>57150</xdr:rowOff>
        </xdr:from>
        <xdr:to>
          <xdr:col>3</xdr:col>
          <xdr:colOff>990600</xdr:colOff>
          <xdr:row>30</xdr:row>
          <xdr:rowOff>314325</xdr:rowOff>
        </xdr:to>
        <xdr:sp macro="" textlink="">
          <xdr:nvSpPr>
            <xdr:cNvPr id="24577" name="Check Box 1" hidden="1">
              <a:extLst>
                <a:ext uri="{63B3BB69-23CF-44E3-9099-C40C66FF867C}">
                  <a14:compatExt spid="_x0000_s245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1809750</xdr:colOff>
          <xdr:row>30</xdr:row>
          <xdr:rowOff>57150</xdr:rowOff>
        </xdr:from>
        <xdr:to>
          <xdr:col>4</xdr:col>
          <xdr:colOff>38100</xdr:colOff>
          <xdr:row>30</xdr:row>
          <xdr:rowOff>314325</xdr:rowOff>
        </xdr:to>
        <xdr:sp macro="" textlink="">
          <xdr:nvSpPr>
            <xdr:cNvPr id="24578" name="Check Box 2" hidden="1">
              <a:extLst>
                <a:ext uri="{63B3BB69-23CF-44E3-9099-C40C66FF867C}">
                  <a14:compatExt spid="_x0000_s2457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24</xdr:row>
          <xdr:rowOff>47625</xdr:rowOff>
        </xdr:from>
        <xdr:to>
          <xdr:col>3</xdr:col>
          <xdr:colOff>981075</xdr:colOff>
          <xdr:row>24</xdr:row>
          <xdr:rowOff>304800</xdr:rowOff>
        </xdr:to>
        <xdr:sp macro="" textlink="">
          <xdr:nvSpPr>
            <xdr:cNvPr id="24579" name="Check Box 3" hidden="1">
              <a:extLst>
                <a:ext uri="{63B3BB69-23CF-44E3-9099-C40C66FF867C}">
                  <a14:compatExt spid="_x0000_s245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1809750</xdr:colOff>
          <xdr:row>24</xdr:row>
          <xdr:rowOff>47625</xdr:rowOff>
        </xdr:from>
        <xdr:to>
          <xdr:col>4</xdr:col>
          <xdr:colOff>38100</xdr:colOff>
          <xdr:row>24</xdr:row>
          <xdr:rowOff>304800</xdr:rowOff>
        </xdr:to>
        <xdr:sp macro="" textlink="">
          <xdr:nvSpPr>
            <xdr:cNvPr id="24580" name="Check Box 4" hidden="1">
              <a:extLst>
                <a:ext uri="{63B3BB69-23CF-44E3-9099-C40C66FF867C}">
                  <a14:compatExt spid="_x0000_s2458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18</xdr:row>
          <xdr:rowOff>57150</xdr:rowOff>
        </xdr:from>
        <xdr:to>
          <xdr:col>3</xdr:col>
          <xdr:colOff>981075</xdr:colOff>
          <xdr:row>18</xdr:row>
          <xdr:rowOff>314325</xdr:rowOff>
        </xdr:to>
        <xdr:sp macro="" textlink="">
          <xdr:nvSpPr>
            <xdr:cNvPr id="24581" name="Check Box 5" hidden="1">
              <a:extLst>
                <a:ext uri="{63B3BB69-23CF-44E3-9099-C40C66FF867C}">
                  <a14:compatExt spid="_x0000_s245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18</xdr:row>
          <xdr:rowOff>57150</xdr:rowOff>
        </xdr:from>
        <xdr:to>
          <xdr:col>4</xdr:col>
          <xdr:colOff>19050</xdr:colOff>
          <xdr:row>18</xdr:row>
          <xdr:rowOff>314325</xdr:rowOff>
        </xdr:to>
        <xdr:sp macro="" textlink="">
          <xdr:nvSpPr>
            <xdr:cNvPr id="24582" name="Check Box 6" hidden="1">
              <a:extLst>
                <a:ext uri="{63B3BB69-23CF-44E3-9099-C40C66FF867C}">
                  <a14:compatExt spid="_x0000_s245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12</xdr:row>
          <xdr:rowOff>47625</xdr:rowOff>
        </xdr:from>
        <xdr:to>
          <xdr:col>3</xdr:col>
          <xdr:colOff>981075</xdr:colOff>
          <xdr:row>12</xdr:row>
          <xdr:rowOff>304800</xdr:rowOff>
        </xdr:to>
        <xdr:sp macro="" textlink="">
          <xdr:nvSpPr>
            <xdr:cNvPr id="24583" name="Check Box 7" hidden="1">
              <a:extLst>
                <a:ext uri="{63B3BB69-23CF-44E3-9099-C40C66FF867C}">
                  <a14:compatExt spid="_x0000_s245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12</xdr:row>
          <xdr:rowOff>57150</xdr:rowOff>
        </xdr:from>
        <xdr:to>
          <xdr:col>4</xdr:col>
          <xdr:colOff>19050</xdr:colOff>
          <xdr:row>12</xdr:row>
          <xdr:rowOff>314325</xdr:rowOff>
        </xdr:to>
        <xdr:sp macro="" textlink="">
          <xdr:nvSpPr>
            <xdr:cNvPr id="24584" name="Check Box 8" hidden="1">
              <a:extLst>
                <a:ext uri="{63B3BB69-23CF-44E3-9099-C40C66FF867C}">
                  <a14:compatExt spid="_x0000_s245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6</xdr:row>
          <xdr:rowOff>0</xdr:rowOff>
        </xdr:from>
        <xdr:to>
          <xdr:col>3</xdr:col>
          <xdr:colOff>990600</xdr:colOff>
          <xdr:row>6</xdr:row>
          <xdr:rowOff>257175</xdr:rowOff>
        </xdr:to>
        <xdr:sp macro="" textlink="">
          <xdr:nvSpPr>
            <xdr:cNvPr id="24585" name="Check Box 9" hidden="1">
              <a:extLst>
                <a:ext uri="{63B3BB69-23CF-44E3-9099-C40C66FF867C}">
                  <a14:compatExt spid="_x0000_s2458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6</xdr:row>
          <xdr:rowOff>0</xdr:rowOff>
        </xdr:from>
        <xdr:to>
          <xdr:col>4</xdr:col>
          <xdr:colOff>19050</xdr:colOff>
          <xdr:row>6</xdr:row>
          <xdr:rowOff>257175</xdr:rowOff>
        </xdr:to>
        <xdr:sp macro="" textlink="">
          <xdr:nvSpPr>
            <xdr:cNvPr id="24586" name="Check Box 10" hidden="1">
              <a:extLst>
                <a:ext uri="{63B3BB69-23CF-44E3-9099-C40C66FF867C}">
                  <a14:compatExt spid="_x0000_s24586"/>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26</xdr:row>
          <xdr:rowOff>19050</xdr:rowOff>
        </xdr:from>
        <xdr:to>
          <xdr:col>14</xdr:col>
          <xdr:colOff>0</xdr:colOff>
          <xdr:row>26</xdr:row>
          <xdr:rowOff>276225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26</xdr:row>
          <xdr:rowOff>19050</xdr:rowOff>
        </xdr:from>
        <xdr:to>
          <xdr:col>17</xdr:col>
          <xdr:colOff>9525</xdr:colOff>
          <xdr:row>26</xdr:row>
          <xdr:rowOff>276225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34</xdr:row>
          <xdr:rowOff>47625</xdr:rowOff>
        </xdr:from>
        <xdr:to>
          <xdr:col>14</xdr:col>
          <xdr:colOff>0</xdr:colOff>
          <xdr:row>34</xdr:row>
          <xdr:rowOff>304800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34</xdr:row>
          <xdr:rowOff>47625</xdr:rowOff>
        </xdr:from>
        <xdr:to>
          <xdr:col>16</xdr:col>
          <xdr:colOff>333375</xdr:colOff>
          <xdr:row>34</xdr:row>
          <xdr:rowOff>304800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19050</xdr:colOff>
      <xdr:row>25</xdr:row>
      <xdr:rowOff>114300</xdr:rowOff>
    </xdr:from>
    <xdr:to>
      <xdr:col>4</xdr:col>
      <xdr:colOff>314325</xdr:colOff>
      <xdr:row>29</xdr:row>
      <xdr:rowOff>0</xdr:rowOff>
    </xdr:to>
    <xdr:sp macro="" textlink="">
      <xdr:nvSpPr>
        <xdr:cNvPr id="2" name="左中かっこ 1"/>
        <xdr:cNvSpPr/>
      </xdr:nvSpPr>
      <xdr:spPr>
        <a:xfrm>
          <a:off x="3209925" y="4467225"/>
          <a:ext cx="295275" cy="1266825"/>
        </a:xfrm>
        <a:prstGeom prst="leftBrace">
          <a:avLst>
            <a:gd name="adj1" fmla="val 8333"/>
            <a:gd name="adj2" fmla="val 28302"/>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14</xdr:row>
          <xdr:rowOff>0</xdr:rowOff>
        </xdr:from>
        <xdr:to>
          <xdr:col>1</xdr:col>
          <xdr:colOff>352425</xdr:colOff>
          <xdr:row>15</xdr:row>
          <xdr:rowOff>28575</xdr:rowOff>
        </xdr:to>
        <xdr:sp macro="" textlink="">
          <xdr:nvSpPr>
            <xdr:cNvPr id="11265" name="Check Box 1" hidden="1">
              <a:extLst>
                <a:ext uri="{63B3BB69-23CF-44E3-9099-C40C66FF867C}">
                  <a14:compatExt spid="_x0000_s112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266700</xdr:rowOff>
        </xdr:from>
        <xdr:to>
          <xdr:col>1</xdr:col>
          <xdr:colOff>371475</xdr:colOff>
          <xdr:row>18</xdr:row>
          <xdr:rowOff>28575</xdr:rowOff>
        </xdr:to>
        <xdr:sp macro="" textlink="">
          <xdr:nvSpPr>
            <xdr:cNvPr id="11266" name="Check Box 2" hidden="1">
              <a:extLst>
                <a:ext uri="{63B3BB69-23CF-44E3-9099-C40C66FF867C}">
                  <a14:compatExt spid="_x0000_s1126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0</xdr:rowOff>
        </xdr:from>
        <xdr:to>
          <xdr:col>1</xdr:col>
          <xdr:colOff>371475</xdr:colOff>
          <xdr:row>20</xdr:row>
          <xdr:rowOff>28575</xdr:rowOff>
        </xdr:to>
        <xdr:sp macro="" textlink="">
          <xdr:nvSpPr>
            <xdr:cNvPr id="11267" name="Check Box 3" hidden="1">
              <a:extLst>
                <a:ext uri="{63B3BB69-23CF-44E3-9099-C40C66FF867C}">
                  <a14:compatExt spid="_x0000_s11267"/>
                </a:ext>
              </a:extLst>
            </xdr:cNvPr>
            <xdr:cNvSpPr/>
          </xdr:nvSpPr>
          <xdr:spPr>
            <a:xfrm>
              <a:off x="0" y="0"/>
              <a:ext cx="0" cy="0"/>
            </a:xfrm>
            <a:prstGeom prst="rect">
              <a:avLst/>
            </a:prstGeom>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400050</xdr:colOff>
          <xdr:row>19</xdr:row>
          <xdr:rowOff>0</xdr:rowOff>
        </xdr:from>
        <xdr:to>
          <xdr:col>1</xdr:col>
          <xdr:colOff>247650</xdr:colOff>
          <xdr:row>19</xdr:row>
          <xdr:rowOff>257175</xdr:rowOff>
        </xdr:to>
        <xdr:sp macro="" textlink="">
          <xdr:nvSpPr>
            <xdr:cNvPr id="20481" name="Check Box 1" hidden="1">
              <a:extLst>
                <a:ext uri="{63B3BB69-23CF-44E3-9099-C40C66FF867C}">
                  <a14:compatExt spid="_x0000_s204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22</xdr:row>
          <xdr:rowOff>0</xdr:rowOff>
        </xdr:from>
        <xdr:to>
          <xdr:col>1</xdr:col>
          <xdr:colOff>247650</xdr:colOff>
          <xdr:row>22</xdr:row>
          <xdr:rowOff>257175</xdr:rowOff>
        </xdr:to>
        <xdr:sp macro="" textlink="">
          <xdr:nvSpPr>
            <xdr:cNvPr id="20482" name="Check Box 2" hidden="1">
              <a:extLst>
                <a:ext uri="{63B3BB69-23CF-44E3-9099-C40C66FF867C}">
                  <a14:compatExt spid="_x0000_s204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27</xdr:row>
          <xdr:rowOff>257175</xdr:rowOff>
        </xdr:from>
        <xdr:to>
          <xdr:col>1</xdr:col>
          <xdr:colOff>247650</xdr:colOff>
          <xdr:row>28</xdr:row>
          <xdr:rowOff>247650</xdr:rowOff>
        </xdr:to>
        <xdr:sp macro="" textlink="">
          <xdr:nvSpPr>
            <xdr:cNvPr id="20483" name="Check Box 3" hidden="1">
              <a:extLst>
                <a:ext uri="{63B3BB69-23CF-44E3-9099-C40C66FF867C}">
                  <a14:compatExt spid="_x0000_s20483"/>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2.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0"/>
  <sheetViews>
    <sheetView showGridLines="0" tabSelected="1" workbookViewId="0">
      <selection activeCell="D10" sqref="D10"/>
    </sheetView>
  </sheetViews>
  <sheetFormatPr defaultRowHeight="14.25" x14ac:dyDescent="0.1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5" ht="21" customHeight="1" x14ac:dyDescent="0.15">
      <c r="B2" s="199" t="s">
        <v>818</v>
      </c>
      <c r="C2" s="202"/>
      <c r="D2" s="202"/>
      <c r="E2" s="202"/>
    </row>
    <row r="3" spans="2:5" ht="21" customHeight="1" x14ac:dyDescent="0.15">
      <c r="D3" s="203" t="s">
        <v>811</v>
      </c>
      <c r="E3" s="203"/>
    </row>
    <row r="4" spans="2:5" ht="21" customHeight="1" x14ac:dyDescent="0.15">
      <c r="D4" s="36"/>
      <c r="E4" s="36"/>
    </row>
    <row r="5" spans="2:5" ht="21" customHeight="1" x14ac:dyDescent="0.15">
      <c r="B5" s="204" t="s">
        <v>143</v>
      </c>
      <c r="C5" s="204"/>
      <c r="D5" s="37"/>
      <c r="E5" s="37"/>
    </row>
    <row r="6" spans="2:5" ht="21" customHeight="1" x14ac:dyDescent="0.15">
      <c r="B6" s="32"/>
      <c r="C6" s="32"/>
      <c r="D6" s="37"/>
      <c r="E6" s="37"/>
    </row>
    <row r="7" spans="2:5" ht="21" customHeight="1" x14ac:dyDescent="0.15">
      <c r="C7" s="1" t="s">
        <v>144</v>
      </c>
      <c r="D7" s="134"/>
      <c r="E7" s="37"/>
    </row>
    <row r="8" spans="2:5" ht="21" customHeight="1" x14ac:dyDescent="0.15">
      <c r="C8" s="1" t="s">
        <v>0</v>
      </c>
      <c r="D8" s="134"/>
      <c r="E8" s="37"/>
    </row>
    <row r="9" spans="2:5" ht="21" customHeight="1" x14ac:dyDescent="0.15">
      <c r="C9" s="1" t="s">
        <v>1</v>
      </c>
      <c r="D9" s="134"/>
      <c r="E9" s="37"/>
    </row>
    <row r="10" spans="2:5" ht="21" customHeight="1" x14ac:dyDescent="0.15">
      <c r="C10" s="1" t="s">
        <v>2</v>
      </c>
      <c r="D10" s="134"/>
      <c r="E10" s="36" t="s">
        <v>3</v>
      </c>
    </row>
    <row r="11" spans="2:5" ht="21" customHeight="1" x14ac:dyDescent="0.15">
      <c r="C11" s="1" t="s">
        <v>819</v>
      </c>
      <c r="D11" s="134"/>
      <c r="E11" s="137"/>
    </row>
    <row r="12" spans="2:5" ht="21" customHeight="1" x14ac:dyDescent="0.15"/>
    <row r="13" spans="2:5" ht="21" customHeight="1" x14ac:dyDescent="0.15">
      <c r="B13" s="201" t="s">
        <v>145</v>
      </c>
      <c r="C13" s="201"/>
      <c r="D13" s="201"/>
      <c r="E13" s="201"/>
    </row>
    <row r="14" spans="2:5" ht="21" customHeight="1" x14ac:dyDescent="0.15"/>
    <row r="15" spans="2:5" ht="21" customHeight="1" x14ac:dyDescent="0.15">
      <c r="B15" s="199" t="s">
        <v>142</v>
      </c>
      <c r="C15" s="199"/>
      <c r="D15" s="199"/>
      <c r="E15" s="199"/>
    </row>
    <row r="16" spans="2:5" ht="21" customHeight="1" x14ac:dyDescent="0.15">
      <c r="B16" s="199" t="s">
        <v>4</v>
      </c>
      <c r="C16" s="199"/>
      <c r="D16" s="199"/>
      <c r="E16" s="199"/>
    </row>
    <row r="17" spans="2:6" ht="21" customHeight="1" x14ac:dyDescent="0.15">
      <c r="B17" s="205" t="s">
        <v>146</v>
      </c>
      <c r="C17" s="199"/>
      <c r="D17" s="199"/>
      <c r="E17" s="199"/>
    </row>
    <row r="18" spans="2:6" ht="21" customHeight="1" x14ac:dyDescent="0.15">
      <c r="B18" s="205" t="s">
        <v>147</v>
      </c>
      <c r="C18" s="199"/>
      <c r="D18" s="199"/>
      <c r="E18" s="199"/>
    </row>
    <row r="19" spans="2:6" ht="21" customHeight="1" x14ac:dyDescent="0.15">
      <c r="B19" s="199" t="s">
        <v>5</v>
      </c>
      <c r="C19" s="199"/>
      <c r="D19" s="199"/>
      <c r="E19" s="199"/>
    </row>
    <row r="20" spans="2:6" ht="21" customHeight="1" x14ac:dyDescent="0.15">
      <c r="B20" s="199" t="s">
        <v>148</v>
      </c>
      <c r="C20" s="199"/>
      <c r="D20" s="199"/>
      <c r="E20" s="199"/>
    </row>
    <row r="21" spans="2:6" ht="21" customHeight="1" x14ac:dyDescent="0.15">
      <c r="B21" s="199" t="s">
        <v>149</v>
      </c>
      <c r="C21" s="199"/>
      <c r="D21" s="199"/>
      <c r="E21" s="199"/>
    </row>
    <row r="22" spans="2:6" ht="21" customHeight="1" x14ac:dyDescent="0.15">
      <c r="B22" s="199" t="s">
        <v>949</v>
      </c>
      <c r="C22" s="199"/>
      <c r="D22" s="199"/>
      <c r="E22" s="202"/>
    </row>
    <row r="23" spans="2:6" ht="21" customHeight="1" x14ac:dyDescent="0.15">
      <c r="B23" s="199" t="s">
        <v>950</v>
      </c>
      <c r="C23" s="199"/>
      <c r="D23" s="199"/>
      <c r="E23" s="29"/>
    </row>
    <row r="24" spans="2:6" ht="12" customHeight="1" x14ac:dyDescent="0.15">
      <c r="B24" s="199"/>
      <c r="C24" s="199"/>
      <c r="D24" s="199"/>
      <c r="E24" s="199"/>
    </row>
    <row r="25" spans="2:6" ht="21" customHeight="1" x14ac:dyDescent="0.15">
      <c r="B25" s="201" t="s">
        <v>6</v>
      </c>
      <c r="C25" s="201"/>
      <c r="D25" s="201"/>
      <c r="E25" s="201"/>
    </row>
    <row r="26" spans="2:6" ht="10.5" customHeight="1" x14ac:dyDescent="0.15">
      <c r="B26" s="199"/>
      <c r="C26" s="199"/>
      <c r="D26" s="199"/>
      <c r="E26" s="199"/>
    </row>
    <row r="27" spans="2:6" ht="21" customHeight="1" x14ac:dyDescent="0.15">
      <c r="B27" s="199" t="s">
        <v>7</v>
      </c>
      <c r="C27" s="199"/>
      <c r="D27" s="199"/>
      <c r="E27" s="199"/>
    </row>
    <row r="28" spans="2:6" ht="21" customHeight="1" x14ac:dyDescent="0.15">
      <c r="B28" s="199" t="s">
        <v>8</v>
      </c>
      <c r="C28" s="199"/>
      <c r="D28" s="199"/>
      <c r="E28" s="199"/>
    </row>
    <row r="29" spans="2:6" ht="21" customHeight="1" x14ac:dyDescent="0.15">
      <c r="B29" s="199" t="s">
        <v>150</v>
      </c>
      <c r="C29" s="199"/>
      <c r="D29" s="199"/>
      <c r="E29" s="199"/>
    </row>
    <row r="30" spans="2:6" ht="21" customHeight="1" x14ac:dyDescent="0.15">
      <c r="B30" s="200" t="s">
        <v>951</v>
      </c>
      <c r="C30" s="202"/>
      <c r="D30" s="202"/>
      <c r="E30" s="202"/>
      <c r="F30" s="202"/>
    </row>
    <row r="31" spans="2:6" ht="21" customHeight="1" x14ac:dyDescent="0.15">
      <c r="B31" s="29" t="s">
        <v>151</v>
      </c>
      <c r="C31" s="29"/>
      <c r="D31" s="29"/>
      <c r="E31" s="29"/>
    </row>
    <row r="32" spans="2:6" ht="11.25" customHeight="1" x14ac:dyDescent="0.15">
      <c r="B32" s="199"/>
      <c r="C32" s="199"/>
      <c r="D32" s="199"/>
      <c r="E32" s="199"/>
    </row>
    <row r="33" spans="2:6" ht="21" customHeight="1" x14ac:dyDescent="0.15">
      <c r="B33" s="199" t="s">
        <v>10</v>
      </c>
      <c r="C33" s="199"/>
      <c r="D33" s="199"/>
      <c r="E33" s="199"/>
    </row>
    <row r="34" spans="2:6" ht="21" customHeight="1" x14ac:dyDescent="0.15">
      <c r="B34" s="199" t="s">
        <v>11</v>
      </c>
      <c r="C34" s="199"/>
      <c r="D34" s="199"/>
      <c r="E34" s="199"/>
    </row>
    <row r="35" spans="2:6" ht="21" customHeight="1" x14ac:dyDescent="0.15">
      <c r="B35" s="199" t="s">
        <v>12</v>
      </c>
      <c r="C35" s="199"/>
      <c r="D35" s="199"/>
      <c r="E35" s="199"/>
    </row>
    <row r="36" spans="2:6" ht="11.25" customHeight="1" x14ac:dyDescent="0.15">
      <c r="B36" s="199"/>
      <c r="C36" s="199"/>
      <c r="D36" s="199"/>
      <c r="E36" s="199"/>
    </row>
    <row r="37" spans="2:6" ht="21" customHeight="1" x14ac:dyDescent="0.15">
      <c r="B37" s="199" t="s">
        <v>13</v>
      </c>
      <c r="C37" s="199"/>
      <c r="D37" s="199"/>
      <c r="E37" s="199"/>
    </row>
    <row r="38" spans="2:6" ht="21" customHeight="1" x14ac:dyDescent="0.15">
      <c r="B38" s="199" t="s">
        <v>820</v>
      </c>
      <c r="C38" s="199"/>
      <c r="D38" s="199"/>
      <c r="E38" s="199"/>
      <c r="F38" s="199"/>
    </row>
    <row r="39" spans="2:6" ht="21" customHeight="1" x14ac:dyDescent="0.15">
      <c r="B39" s="199" t="s">
        <v>821</v>
      </c>
      <c r="C39" s="199"/>
      <c r="D39" s="199"/>
      <c r="E39" s="199"/>
    </row>
    <row r="40" spans="2:6" ht="21" customHeight="1" x14ac:dyDescent="0.15">
      <c r="B40" s="200" t="s">
        <v>822</v>
      </c>
      <c r="C40" s="200"/>
      <c r="D40" s="200"/>
      <c r="E40" s="200"/>
    </row>
  </sheetData>
  <sheetProtection sheet="1" objects="1" scenarios="1" formatCells="0" formatRows="0" selectLockedCells="1"/>
  <mergeCells count="29">
    <mergeCell ref="B2:E2"/>
    <mergeCell ref="B30:F30"/>
    <mergeCell ref="B22:E22"/>
    <mergeCell ref="B38:F38"/>
    <mergeCell ref="B39:E39"/>
    <mergeCell ref="B24:E24"/>
    <mergeCell ref="D3:E3"/>
    <mergeCell ref="B5:C5"/>
    <mergeCell ref="B13:E13"/>
    <mergeCell ref="B15:E15"/>
    <mergeCell ref="B16:E16"/>
    <mergeCell ref="B17:E17"/>
    <mergeCell ref="B18:E18"/>
    <mergeCell ref="B19:E19"/>
    <mergeCell ref="B20:E20"/>
    <mergeCell ref="B21:E21"/>
    <mergeCell ref="B23:D23"/>
    <mergeCell ref="B40:E40"/>
    <mergeCell ref="B25:E25"/>
    <mergeCell ref="B26:E26"/>
    <mergeCell ref="B27:E27"/>
    <mergeCell ref="B28:E28"/>
    <mergeCell ref="B29:E29"/>
    <mergeCell ref="B32:E32"/>
    <mergeCell ref="B33:E33"/>
    <mergeCell ref="B34:E34"/>
    <mergeCell ref="B35:E35"/>
    <mergeCell ref="B36:E36"/>
    <mergeCell ref="B37:E37"/>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5"/>
  <sheetViews>
    <sheetView showGridLines="0" zoomScaleNormal="100" workbookViewId="0">
      <selection activeCell="B28" sqref="B28:I28"/>
    </sheetView>
  </sheetViews>
  <sheetFormatPr defaultRowHeight="14.25" x14ac:dyDescent="0.15"/>
  <cols>
    <col min="1" max="1" width="5.625" style="1" customWidth="1"/>
    <col min="2" max="2" width="20.875" style="1" customWidth="1"/>
    <col min="3" max="3" width="23.875" style="1" customWidth="1"/>
    <col min="4" max="4" width="1.75" style="1" customWidth="1"/>
    <col min="5" max="7" width="9.25" style="1" customWidth="1"/>
    <col min="8" max="8" width="4.375" style="1" customWidth="1"/>
    <col min="9" max="9" width="5.625" style="1" customWidth="1"/>
    <col min="10" max="16384" width="9" style="1"/>
  </cols>
  <sheetData>
    <row r="2" spans="2:8" ht="21" customHeight="1" x14ac:dyDescent="0.15">
      <c r="B2" s="59" t="s">
        <v>196</v>
      </c>
      <c r="C2" s="37"/>
      <c r="D2" s="379" t="s">
        <v>99</v>
      </c>
      <c r="E2" s="379"/>
      <c r="F2" s="379"/>
      <c r="G2" s="379"/>
      <c r="H2" s="379"/>
    </row>
    <row r="3" spans="2:8" ht="21" customHeight="1" x14ac:dyDescent="0.15">
      <c r="B3" s="37"/>
      <c r="C3" s="37"/>
      <c r="D3" s="117"/>
      <c r="E3" s="117"/>
      <c r="F3" s="383" t="s">
        <v>811</v>
      </c>
      <c r="G3" s="384"/>
      <c r="H3" s="384"/>
    </row>
    <row r="4" spans="2:8" ht="11.25" customHeight="1" x14ac:dyDescent="0.15">
      <c r="B4" s="37"/>
      <c r="C4" s="37"/>
      <c r="D4" s="36"/>
      <c r="E4" s="36"/>
      <c r="F4" s="36"/>
      <c r="G4" s="36"/>
      <c r="H4" s="36"/>
    </row>
    <row r="5" spans="2:8" ht="21" customHeight="1" x14ac:dyDescent="0.15">
      <c r="B5" s="380" t="s">
        <v>143</v>
      </c>
      <c r="C5" s="380"/>
      <c r="D5" s="37"/>
      <c r="E5" s="37"/>
      <c r="F5" s="37"/>
      <c r="G5" s="37"/>
      <c r="H5" s="37"/>
    </row>
    <row r="6" spans="2:8" ht="13.5" customHeight="1" x14ac:dyDescent="0.15">
      <c r="B6" s="180"/>
      <c r="C6" s="180"/>
      <c r="D6" s="37"/>
      <c r="E6" s="37"/>
      <c r="F6" s="37"/>
      <c r="G6" s="37"/>
      <c r="H6" s="37"/>
    </row>
    <row r="7" spans="2:8" ht="19.5" customHeight="1" x14ac:dyDescent="0.15">
      <c r="B7" s="37"/>
      <c r="C7" s="37" t="s">
        <v>1006</v>
      </c>
      <c r="D7" s="37"/>
      <c r="E7" s="385"/>
      <c r="F7" s="385"/>
      <c r="G7" s="385"/>
      <c r="H7" s="37"/>
    </row>
    <row r="8" spans="2:8" ht="21" customHeight="1" x14ac:dyDescent="0.15">
      <c r="B8" s="37"/>
      <c r="C8" s="36" t="s">
        <v>100</v>
      </c>
      <c r="D8" s="37"/>
      <c r="E8" s="381"/>
      <c r="F8" s="381"/>
      <c r="G8" s="381"/>
      <c r="H8" s="36" t="s">
        <v>3</v>
      </c>
    </row>
    <row r="9" spans="2:8" ht="9" customHeight="1" x14ac:dyDescent="0.15">
      <c r="B9" s="37"/>
      <c r="C9" s="36"/>
      <c r="D9" s="37"/>
      <c r="E9" s="20"/>
      <c r="F9" s="20"/>
      <c r="G9" s="20"/>
      <c r="H9" s="36"/>
    </row>
    <row r="10" spans="2:8" ht="21" customHeight="1" x14ac:dyDescent="0.15">
      <c r="B10" s="379" t="s">
        <v>194</v>
      </c>
      <c r="C10" s="215"/>
      <c r="D10" s="215"/>
      <c r="E10" s="381"/>
      <c r="F10" s="381"/>
      <c r="G10" s="381"/>
      <c r="H10" s="36"/>
    </row>
    <row r="11" spans="2:8" ht="20.25" customHeight="1" x14ac:dyDescent="0.15">
      <c r="B11" s="37"/>
      <c r="C11" s="36" t="s">
        <v>195</v>
      </c>
      <c r="D11" s="37"/>
      <c r="E11" s="382"/>
      <c r="F11" s="382"/>
      <c r="G11" s="382"/>
      <c r="H11" s="37"/>
    </row>
    <row r="12" spans="2:8" ht="20.25" customHeight="1" x14ac:dyDescent="0.15">
      <c r="B12" s="37"/>
      <c r="C12" s="179" t="s">
        <v>983</v>
      </c>
      <c r="D12" s="37"/>
      <c r="E12" s="392"/>
      <c r="F12" s="381"/>
      <c r="G12" s="381"/>
      <c r="H12" s="37"/>
    </row>
    <row r="13" spans="2:8" ht="12.75" customHeight="1" x14ac:dyDescent="0.15">
      <c r="B13" s="37"/>
      <c r="C13" s="36"/>
      <c r="D13" s="37"/>
      <c r="E13" s="42"/>
      <c r="F13" s="42"/>
      <c r="G13" s="42"/>
      <c r="H13" s="37"/>
    </row>
    <row r="14" spans="2:8" ht="21" customHeight="1" x14ac:dyDescent="0.15">
      <c r="B14" s="398" t="s">
        <v>955</v>
      </c>
      <c r="C14" s="398"/>
      <c r="D14" s="398"/>
      <c r="E14" s="398"/>
      <c r="F14" s="398"/>
      <c r="G14" s="398"/>
      <c r="H14" s="398"/>
    </row>
    <row r="15" spans="2:8" ht="10.5" customHeight="1" x14ac:dyDescent="0.15">
      <c r="B15" s="37"/>
      <c r="C15" s="37"/>
      <c r="D15" s="37"/>
      <c r="E15" s="37"/>
      <c r="F15" s="37"/>
      <c r="G15" s="37"/>
      <c r="H15" s="37"/>
    </row>
    <row r="16" spans="2:8" ht="21" customHeight="1" x14ac:dyDescent="0.15">
      <c r="B16" s="399" t="s">
        <v>859</v>
      </c>
      <c r="C16" s="399"/>
      <c r="D16" s="399"/>
      <c r="E16" s="399"/>
      <c r="F16" s="399"/>
      <c r="G16" s="399"/>
      <c r="H16" s="399"/>
    </row>
    <row r="17" spans="2:8" ht="21" customHeight="1" x14ac:dyDescent="0.15">
      <c r="B17" s="399" t="s">
        <v>860</v>
      </c>
      <c r="C17" s="399"/>
      <c r="D17" s="399"/>
      <c r="E17" s="399"/>
      <c r="F17" s="399"/>
      <c r="G17" s="399"/>
      <c r="H17" s="399"/>
    </row>
    <row r="18" spans="2:8" ht="21" customHeight="1" x14ac:dyDescent="0.15">
      <c r="B18" s="56"/>
      <c r="C18" s="56"/>
      <c r="D18" s="56"/>
      <c r="E18" s="56"/>
      <c r="F18" s="56"/>
      <c r="G18" s="56"/>
      <c r="H18" s="56"/>
    </row>
    <row r="19" spans="2:8" ht="13.5" customHeight="1" x14ac:dyDescent="0.15">
      <c r="B19" s="399"/>
      <c r="C19" s="399"/>
      <c r="D19" s="399"/>
      <c r="E19" s="399"/>
      <c r="F19" s="399"/>
      <c r="G19" s="399"/>
      <c r="H19" s="399"/>
    </row>
    <row r="20" spans="2:8" ht="21" customHeight="1" x14ac:dyDescent="0.15">
      <c r="B20" s="398" t="s">
        <v>6</v>
      </c>
      <c r="C20" s="398"/>
      <c r="D20" s="398"/>
      <c r="E20" s="398"/>
      <c r="F20" s="398"/>
      <c r="G20" s="398"/>
      <c r="H20" s="398"/>
    </row>
    <row r="21" spans="2:8" ht="14.25" customHeight="1" x14ac:dyDescent="0.15">
      <c r="B21" s="399"/>
      <c r="C21" s="399"/>
      <c r="D21" s="399"/>
      <c r="E21" s="399"/>
      <c r="F21" s="399"/>
      <c r="G21" s="399"/>
      <c r="H21" s="399"/>
    </row>
    <row r="22" spans="2:8" ht="21" customHeight="1" x14ac:dyDescent="0.15">
      <c r="B22" s="399" t="s">
        <v>101</v>
      </c>
      <c r="C22" s="399"/>
      <c r="D22" s="399"/>
      <c r="E22" s="399"/>
      <c r="F22" s="399"/>
      <c r="G22" s="399"/>
      <c r="H22" s="399"/>
    </row>
    <row r="23" spans="2:8" ht="21" customHeight="1" x14ac:dyDescent="0.15">
      <c r="B23" s="159" t="s">
        <v>966</v>
      </c>
      <c r="C23" s="391"/>
      <c r="D23" s="391"/>
      <c r="E23" s="391"/>
      <c r="F23" s="391"/>
      <c r="G23" s="130"/>
      <c r="H23" s="130"/>
    </row>
    <row r="24" spans="2:8" ht="21" customHeight="1" x14ac:dyDescent="0.15">
      <c r="B24" s="57"/>
      <c r="C24" s="58"/>
      <c r="D24" s="58"/>
      <c r="E24" s="58"/>
      <c r="F24" s="58"/>
      <c r="G24" s="58"/>
      <c r="H24" s="58"/>
    </row>
    <row r="25" spans="2:8" ht="21" customHeight="1" x14ac:dyDescent="0.15">
      <c r="B25" s="399" t="s">
        <v>861</v>
      </c>
      <c r="C25" s="399"/>
      <c r="D25" s="399"/>
      <c r="E25" s="399"/>
      <c r="F25" s="399"/>
      <c r="G25" s="399"/>
      <c r="H25" s="399"/>
    </row>
    <row r="26" spans="2:8" ht="21" customHeight="1" x14ac:dyDescent="0.15">
      <c r="B26" s="259" t="s">
        <v>862</v>
      </c>
      <c r="C26" s="275"/>
      <c r="D26" s="275"/>
      <c r="E26" s="275"/>
      <c r="F26" s="275"/>
      <c r="G26" s="275"/>
      <c r="H26" s="277"/>
    </row>
    <row r="27" spans="2:8" ht="52.5" customHeight="1" x14ac:dyDescent="0.15">
      <c r="B27" s="386"/>
      <c r="C27" s="387"/>
      <c r="D27" s="387"/>
      <c r="E27" s="387"/>
      <c r="F27" s="387"/>
      <c r="G27" s="387"/>
      <c r="H27" s="388"/>
    </row>
    <row r="28" spans="2:8" ht="21" customHeight="1" x14ac:dyDescent="0.15">
      <c r="B28" s="259" t="s">
        <v>863</v>
      </c>
      <c r="C28" s="275"/>
      <c r="D28" s="275"/>
      <c r="E28" s="275"/>
      <c r="F28" s="275"/>
      <c r="G28" s="275"/>
      <c r="H28" s="277"/>
    </row>
    <row r="29" spans="2:8" ht="52.5" customHeight="1" x14ac:dyDescent="0.15">
      <c r="B29" s="386"/>
      <c r="C29" s="387"/>
      <c r="D29" s="387"/>
      <c r="E29" s="387"/>
      <c r="F29" s="387"/>
      <c r="G29" s="387"/>
      <c r="H29" s="388"/>
    </row>
    <row r="30" spans="2:8" ht="21" customHeight="1" x14ac:dyDescent="0.15">
      <c r="B30" s="259" t="s">
        <v>864</v>
      </c>
      <c r="C30" s="275"/>
      <c r="D30" s="275"/>
      <c r="E30" s="275"/>
      <c r="F30" s="275"/>
      <c r="G30" s="275"/>
      <c r="H30" s="277"/>
    </row>
    <row r="31" spans="2:8" ht="21" customHeight="1" x14ac:dyDescent="0.15">
      <c r="B31" s="389" t="s">
        <v>865</v>
      </c>
      <c r="C31" s="202"/>
      <c r="D31" s="202"/>
      <c r="E31" s="202"/>
      <c r="F31" s="202"/>
      <c r="G31" s="307"/>
      <c r="H31" s="390"/>
    </row>
    <row r="32" spans="2:8" ht="52.5" customHeight="1" x14ac:dyDescent="0.15">
      <c r="B32" s="386"/>
      <c r="C32" s="387"/>
      <c r="D32" s="387"/>
      <c r="E32" s="387"/>
      <c r="F32" s="387"/>
      <c r="G32" s="387"/>
      <c r="H32" s="388"/>
    </row>
    <row r="33" spans="2:8" ht="21" customHeight="1" x14ac:dyDescent="0.15">
      <c r="B33" s="393" t="s">
        <v>965</v>
      </c>
      <c r="C33" s="340"/>
      <c r="D33" s="340"/>
      <c r="E33" s="340"/>
      <c r="F33" s="340"/>
      <c r="G33" s="340"/>
      <c r="H33" s="394"/>
    </row>
    <row r="34" spans="2:8" ht="49.5" customHeight="1" x14ac:dyDescent="0.15">
      <c r="B34" s="395"/>
      <c r="C34" s="396"/>
      <c r="D34" s="396"/>
      <c r="E34" s="396"/>
      <c r="F34" s="396"/>
      <c r="G34" s="396"/>
      <c r="H34" s="397"/>
    </row>
    <row r="35" spans="2:8" ht="18.75" customHeight="1" x14ac:dyDescent="0.15">
      <c r="B35" s="199"/>
      <c r="C35" s="199"/>
      <c r="D35" s="199"/>
      <c r="E35" s="199"/>
      <c r="F35" s="199"/>
      <c r="G35" s="199"/>
      <c r="H35" s="199"/>
    </row>
  </sheetData>
  <sheetProtection sheet="1" objects="1" scenarios="1" formatCells="0" formatRows="0" selectLockedCells="1"/>
  <mergeCells count="27">
    <mergeCell ref="C23:F23"/>
    <mergeCell ref="E12:G12"/>
    <mergeCell ref="B33:H33"/>
    <mergeCell ref="B34:H34"/>
    <mergeCell ref="B26:H26"/>
    <mergeCell ref="B14:H14"/>
    <mergeCell ref="B16:H16"/>
    <mergeCell ref="B17:H17"/>
    <mergeCell ref="B19:H19"/>
    <mergeCell ref="B20:H20"/>
    <mergeCell ref="B21:H21"/>
    <mergeCell ref="B22:H22"/>
    <mergeCell ref="B25:H25"/>
    <mergeCell ref="B35:H35"/>
    <mergeCell ref="B27:H27"/>
    <mergeCell ref="B28:H28"/>
    <mergeCell ref="B29:H29"/>
    <mergeCell ref="B30:H30"/>
    <mergeCell ref="B32:H32"/>
    <mergeCell ref="B31:H31"/>
    <mergeCell ref="D2:H2"/>
    <mergeCell ref="B5:C5"/>
    <mergeCell ref="E8:G8"/>
    <mergeCell ref="B10:D10"/>
    <mergeCell ref="E10:G11"/>
    <mergeCell ref="F3:H3"/>
    <mergeCell ref="E7:G7"/>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39"/>
  <sheetViews>
    <sheetView showGridLines="0" zoomScaleNormal="100" zoomScaleSheetLayoutView="115" workbookViewId="0">
      <selection activeCell="B28" sqref="B28:I28"/>
    </sheetView>
  </sheetViews>
  <sheetFormatPr defaultRowHeight="14.25" x14ac:dyDescent="0.1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2" width="1.5" style="1" customWidth="1"/>
    <col min="23" max="38" width="1.5" style="1" hidden="1" customWidth="1"/>
    <col min="39" max="74" width="1.5" style="1" customWidth="1"/>
    <col min="75" max="16384" width="9" style="1"/>
  </cols>
  <sheetData>
    <row r="2" spans="2:13" ht="21" customHeight="1" x14ac:dyDescent="0.15">
      <c r="B2" s="56"/>
      <c r="C2" s="56"/>
      <c r="D2" s="37"/>
      <c r="E2" s="37"/>
      <c r="F2" s="56"/>
      <c r="G2" s="37"/>
      <c r="H2" s="37"/>
      <c r="I2" s="37"/>
      <c r="J2" s="37"/>
      <c r="K2" s="379" t="s">
        <v>102</v>
      </c>
      <c r="L2" s="379"/>
      <c r="M2" s="37"/>
    </row>
    <row r="3" spans="2:13" ht="21" customHeight="1" x14ac:dyDescent="0.15">
      <c r="B3" s="56"/>
      <c r="C3" s="56"/>
      <c r="D3" s="37"/>
      <c r="E3" s="37"/>
      <c r="F3" s="56"/>
      <c r="G3" s="37"/>
      <c r="H3" s="37"/>
      <c r="I3" s="37"/>
      <c r="J3" s="37"/>
      <c r="K3" s="383" t="s">
        <v>811</v>
      </c>
      <c r="L3" s="383"/>
      <c r="M3" s="37"/>
    </row>
    <row r="4" spans="2:13" ht="21" customHeight="1" x14ac:dyDescent="0.15">
      <c r="B4" s="37"/>
      <c r="C4" s="37"/>
      <c r="D4" s="37"/>
      <c r="E4" s="36"/>
      <c r="F4" s="36"/>
      <c r="G4" s="37"/>
      <c r="H4" s="37"/>
      <c r="I4" s="37"/>
      <c r="J4" s="37"/>
      <c r="K4" s="37"/>
      <c r="L4" s="37"/>
      <c r="M4" s="37"/>
    </row>
    <row r="5" spans="2:13" ht="21" customHeight="1" x14ac:dyDescent="0.15">
      <c r="B5" s="56" t="s">
        <v>143</v>
      </c>
      <c r="C5" s="56"/>
      <c r="D5" s="56"/>
      <c r="E5" s="37"/>
      <c r="F5" s="37"/>
      <c r="G5" s="37"/>
      <c r="H5" s="37"/>
      <c r="I5" s="37"/>
      <c r="J5" s="37"/>
      <c r="K5" s="37"/>
      <c r="L5" s="37"/>
      <c r="M5" s="37"/>
    </row>
    <row r="6" spans="2:13" ht="21" customHeight="1" x14ac:dyDescent="0.15">
      <c r="B6" s="37"/>
      <c r="C6" s="37"/>
      <c r="D6" s="37"/>
      <c r="E6" s="37"/>
      <c r="F6" s="37"/>
      <c r="G6" s="37"/>
      <c r="H6" s="37"/>
      <c r="I6" s="37"/>
      <c r="J6" s="37"/>
      <c r="K6" s="37"/>
      <c r="L6" s="37"/>
      <c r="M6" s="37"/>
    </row>
    <row r="7" spans="2:13" ht="21" customHeight="1" x14ac:dyDescent="0.15">
      <c r="B7" s="37"/>
      <c r="C7" s="37"/>
      <c r="D7" s="37"/>
      <c r="E7" s="37"/>
      <c r="F7" s="399" t="s">
        <v>0</v>
      </c>
      <c r="G7" s="399"/>
      <c r="H7" s="399"/>
      <c r="I7" s="399"/>
      <c r="J7" s="399"/>
      <c r="K7" s="381"/>
      <c r="L7" s="382"/>
      <c r="M7" s="37"/>
    </row>
    <row r="8" spans="2:13" ht="21" customHeight="1" x14ac:dyDescent="0.15">
      <c r="B8" s="37"/>
      <c r="C8" s="37"/>
      <c r="D8" s="37"/>
      <c r="E8" s="37"/>
      <c r="F8" s="399" t="s">
        <v>1</v>
      </c>
      <c r="G8" s="399"/>
      <c r="H8" s="399"/>
      <c r="I8" s="399"/>
      <c r="J8" s="399"/>
      <c r="K8" s="381"/>
      <c r="L8" s="382"/>
      <c r="M8" s="37"/>
    </row>
    <row r="9" spans="2:13" ht="21" customHeight="1" x14ac:dyDescent="0.15">
      <c r="B9" s="37"/>
      <c r="C9" s="37"/>
      <c r="D9" s="37"/>
      <c r="E9" s="37"/>
      <c r="F9" s="399" t="s">
        <v>2</v>
      </c>
      <c r="G9" s="399"/>
      <c r="H9" s="399"/>
      <c r="I9" s="399"/>
      <c r="J9" s="399"/>
      <c r="K9" s="144"/>
      <c r="L9" s="36" t="s">
        <v>3</v>
      </c>
      <c r="M9" s="37"/>
    </row>
    <row r="10" spans="2:13" ht="21" customHeight="1" x14ac:dyDescent="0.15">
      <c r="B10" s="37"/>
      <c r="C10" s="37"/>
      <c r="D10" s="37"/>
      <c r="E10" s="37"/>
      <c r="F10" s="37"/>
      <c r="G10" s="37"/>
      <c r="H10" s="37"/>
      <c r="I10" s="37"/>
      <c r="J10" s="400" t="s">
        <v>967</v>
      </c>
      <c r="K10" s="202"/>
      <c r="L10" s="202"/>
      <c r="M10" s="37"/>
    </row>
    <row r="11" spans="2:13" ht="21" customHeight="1" x14ac:dyDescent="0.15">
      <c r="B11" s="398" t="s">
        <v>103</v>
      </c>
      <c r="C11" s="398"/>
      <c r="D11" s="398"/>
      <c r="E11" s="398"/>
      <c r="F11" s="398"/>
      <c r="G11" s="398"/>
      <c r="H11" s="398"/>
      <c r="I11" s="398"/>
      <c r="J11" s="398"/>
      <c r="K11" s="398"/>
      <c r="L11" s="398"/>
      <c r="M11" s="37"/>
    </row>
    <row r="12" spans="2:13" ht="21" customHeight="1" x14ac:dyDescent="0.15">
      <c r="B12" s="37"/>
      <c r="C12" s="37"/>
      <c r="D12" s="37"/>
      <c r="E12" s="37"/>
      <c r="F12" s="37"/>
      <c r="G12" s="37"/>
      <c r="H12" s="37"/>
      <c r="I12" s="37"/>
      <c r="J12" s="37"/>
      <c r="K12" s="37"/>
      <c r="L12" s="37"/>
      <c r="M12" s="37"/>
    </row>
    <row r="13" spans="2:13" ht="21" customHeight="1" x14ac:dyDescent="0.15">
      <c r="B13" s="56" t="s">
        <v>197</v>
      </c>
      <c r="C13" s="56"/>
      <c r="D13" s="56"/>
      <c r="E13" s="56"/>
      <c r="F13" s="56"/>
      <c r="G13" s="37"/>
      <c r="H13" s="37"/>
      <c r="I13" s="37"/>
      <c r="J13" s="37"/>
      <c r="K13" s="37"/>
      <c r="L13" s="37"/>
      <c r="M13" s="37"/>
    </row>
    <row r="14" spans="2:13" ht="21" customHeight="1" x14ac:dyDescent="0.15">
      <c r="B14" s="56" t="s">
        <v>198</v>
      </c>
      <c r="C14" s="56"/>
      <c r="D14" s="56"/>
      <c r="E14" s="56"/>
      <c r="F14" s="56"/>
      <c r="G14" s="37"/>
      <c r="H14" s="37"/>
      <c r="I14" s="37"/>
      <c r="J14" s="37"/>
      <c r="K14" s="37"/>
      <c r="L14" s="37"/>
      <c r="M14" s="37"/>
    </row>
    <row r="15" spans="2:13" ht="21" customHeight="1" x14ac:dyDescent="0.15">
      <c r="B15" s="56" t="s">
        <v>199</v>
      </c>
      <c r="C15" s="56"/>
      <c r="D15" s="56"/>
      <c r="E15" s="56"/>
      <c r="F15" s="56"/>
      <c r="G15" s="37"/>
      <c r="H15" s="37"/>
      <c r="I15" s="37"/>
      <c r="J15" s="37"/>
      <c r="K15" s="37"/>
      <c r="L15" s="37"/>
      <c r="M15" s="37"/>
    </row>
    <row r="16" spans="2:13" ht="21" customHeight="1" x14ac:dyDescent="0.15">
      <c r="B16" s="56"/>
      <c r="C16" s="56"/>
      <c r="D16" s="56"/>
      <c r="E16" s="56"/>
      <c r="F16" s="56"/>
      <c r="G16" s="37"/>
      <c r="H16" s="37"/>
      <c r="I16" s="37"/>
      <c r="J16" s="37"/>
      <c r="K16" s="37"/>
      <c r="L16" s="37"/>
      <c r="M16" s="37"/>
    </row>
    <row r="17" spans="2:40" ht="21" customHeight="1" x14ac:dyDescent="0.15">
      <c r="B17" s="398" t="s">
        <v>6</v>
      </c>
      <c r="C17" s="398"/>
      <c r="D17" s="398"/>
      <c r="E17" s="398"/>
      <c r="F17" s="398"/>
      <c r="G17" s="398"/>
      <c r="H17" s="398"/>
      <c r="I17" s="398"/>
      <c r="J17" s="398"/>
      <c r="K17" s="398"/>
      <c r="L17" s="37"/>
      <c r="M17" s="37"/>
    </row>
    <row r="18" spans="2:40" ht="21" customHeight="1" x14ac:dyDescent="0.15">
      <c r="B18" s="56"/>
      <c r="C18" s="56"/>
      <c r="D18" s="56"/>
      <c r="E18" s="56"/>
      <c r="F18" s="56"/>
      <c r="G18" s="37"/>
      <c r="H18" s="37"/>
      <c r="I18" s="37"/>
      <c r="J18" s="37"/>
      <c r="K18" s="37"/>
      <c r="L18" s="37"/>
      <c r="M18" s="37"/>
    </row>
    <row r="19" spans="2:40" ht="21" customHeight="1" x14ac:dyDescent="0.15">
      <c r="B19" s="56" t="s">
        <v>104</v>
      </c>
      <c r="C19" s="56"/>
      <c r="D19" s="56"/>
      <c r="E19" s="56"/>
      <c r="F19" s="56"/>
      <c r="G19" s="37"/>
      <c r="H19" s="37"/>
      <c r="I19" s="37"/>
      <c r="J19" s="37"/>
      <c r="K19" s="37"/>
      <c r="L19" s="37"/>
      <c r="M19" s="37"/>
    </row>
    <row r="20" spans="2:40" ht="21" customHeight="1" x14ac:dyDescent="0.15">
      <c r="B20" s="56" t="s">
        <v>105</v>
      </c>
      <c r="C20" s="56"/>
      <c r="D20" s="56"/>
      <c r="E20" s="56"/>
      <c r="F20" s="56"/>
      <c r="G20" s="37"/>
      <c r="H20" s="37"/>
      <c r="I20" s="37"/>
      <c r="J20" s="37"/>
      <c r="K20" s="37"/>
      <c r="L20" s="37"/>
      <c r="M20" s="37"/>
    </row>
    <row r="21" spans="2:40" ht="21" customHeight="1" x14ac:dyDescent="0.15">
      <c r="B21" s="56"/>
      <c r="C21" s="56"/>
      <c r="D21" s="56"/>
      <c r="E21" s="56"/>
      <c r="F21" s="56"/>
      <c r="G21" s="37"/>
      <c r="H21" s="37"/>
      <c r="I21" s="37"/>
      <c r="J21" s="37"/>
      <c r="K21" s="37"/>
      <c r="L21" s="37"/>
      <c r="M21" s="37"/>
    </row>
    <row r="22" spans="2:40" ht="21" customHeight="1" x14ac:dyDescent="0.15">
      <c r="B22" s="399" t="s">
        <v>1004</v>
      </c>
      <c r="C22" s="399"/>
      <c r="D22" s="399"/>
      <c r="E22" s="399"/>
      <c r="F22" s="202"/>
      <c r="G22" s="202"/>
      <c r="H22" s="202"/>
      <c r="I22" s="37"/>
      <c r="J22" s="37"/>
      <c r="K22" s="37"/>
      <c r="L22" s="37"/>
      <c r="M22" s="37"/>
    </row>
    <row r="23" spans="2:40" ht="21" customHeight="1" x14ac:dyDescent="0.15">
      <c r="B23" s="379" t="s">
        <v>106</v>
      </c>
      <c r="C23" s="379"/>
      <c r="D23" s="123"/>
      <c r="E23" s="56" t="s">
        <v>24</v>
      </c>
      <c r="F23" s="123"/>
      <c r="G23" s="37" t="s">
        <v>107</v>
      </c>
      <c r="H23" s="123"/>
      <c r="I23" s="37" t="s">
        <v>108</v>
      </c>
      <c r="J23" s="37"/>
      <c r="K23" s="37"/>
      <c r="L23" s="37"/>
      <c r="M23" s="37"/>
    </row>
    <row r="24" spans="2:40" ht="21" customHeight="1" x14ac:dyDescent="0.15">
      <c r="B24" s="56"/>
      <c r="C24" s="56"/>
      <c r="D24" s="56"/>
      <c r="E24" s="56"/>
      <c r="F24" s="56"/>
      <c r="G24" s="37"/>
      <c r="H24" s="37"/>
      <c r="I24" s="37"/>
      <c r="J24" s="37"/>
      <c r="K24" s="37"/>
      <c r="L24" s="37"/>
      <c r="M24" s="37"/>
    </row>
    <row r="25" spans="2:40" ht="21" customHeight="1" x14ac:dyDescent="0.15">
      <c r="B25" s="56" t="s">
        <v>109</v>
      </c>
      <c r="C25" s="56"/>
      <c r="D25" s="56"/>
      <c r="E25" s="56"/>
      <c r="F25" s="56"/>
      <c r="G25" s="37"/>
      <c r="H25" s="37"/>
      <c r="I25" s="37"/>
      <c r="J25" s="37"/>
      <c r="K25" s="37"/>
      <c r="L25" s="37"/>
      <c r="M25" s="37"/>
    </row>
    <row r="26" spans="2:40" ht="21" customHeight="1" x14ac:dyDescent="0.15">
      <c r="B26" s="56" t="s">
        <v>110</v>
      </c>
      <c r="C26" s="56"/>
      <c r="D26" s="56"/>
      <c r="E26" s="56"/>
      <c r="F26" s="56"/>
      <c r="G26" s="37"/>
      <c r="H26" s="37"/>
      <c r="I26" s="37"/>
      <c r="J26" s="37"/>
      <c r="K26" s="37"/>
      <c r="L26" s="37"/>
      <c r="M26" s="37"/>
      <c r="X26" s="162"/>
      <c r="Y26" s="162"/>
      <c r="Z26" s="162"/>
      <c r="AA26" s="162"/>
      <c r="AB26" s="162"/>
      <c r="AC26" s="162"/>
      <c r="AD26" s="162"/>
      <c r="AE26" s="162"/>
      <c r="AF26" s="162"/>
      <c r="AG26" s="162"/>
      <c r="AH26" s="162"/>
    </row>
    <row r="27" spans="2:40" ht="21" customHeight="1" x14ac:dyDescent="0.15">
      <c r="B27" s="56"/>
      <c r="C27" s="56"/>
      <c r="D27" s="56"/>
      <c r="E27" s="56"/>
      <c r="F27" s="56"/>
      <c r="G27" s="37"/>
      <c r="H27" s="37"/>
      <c r="I27" s="37"/>
      <c r="J27" s="37"/>
      <c r="K27" s="37"/>
      <c r="L27" s="37"/>
      <c r="M27" s="37"/>
      <c r="X27" s="162"/>
      <c r="Y27" s="162"/>
      <c r="Z27" s="162"/>
      <c r="AA27" s="162"/>
      <c r="AB27" s="162"/>
      <c r="AC27" s="162"/>
      <c r="AD27" s="162"/>
      <c r="AE27" s="162"/>
      <c r="AF27" s="162"/>
      <c r="AG27" s="162"/>
      <c r="AH27" s="162"/>
      <c r="AI27" s="162"/>
      <c r="AJ27" s="162"/>
      <c r="AK27" s="162"/>
      <c r="AL27" s="162"/>
      <c r="AM27" s="162"/>
      <c r="AN27" s="162"/>
    </row>
    <row r="28" spans="2:40" ht="21" customHeight="1" x14ac:dyDescent="0.15">
      <c r="B28" s="56" t="s">
        <v>111</v>
      </c>
      <c r="C28" s="56"/>
      <c r="D28" s="56"/>
      <c r="E28" s="56"/>
      <c r="F28" s="56"/>
      <c r="G28" s="37"/>
      <c r="H28" s="37"/>
      <c r="I28" s="37"/>
      <c r="J28" s="37"/>
      <c r="K28" s="37"/>
      <c r="L28" s="37"/>
      <c r="M28" s="37"/>
      <c r="X28" s="162"/>
      <c r="Y28" s="162" t="s">
        <v>112</v>
      </c>
      <c r="Z28" s="162"/>
      <c r="AA28" s="162"/>
      <c r="AB28" s="162"/>
      <c r="AC28" s="162"/>
      <c r="AD28" s="162"/>
      <c r="AE28" s="162"/>
      <c r="AF28" s="162"/>
      <c r="AG28" s="162"/>
      <c r="AH28" s="162"/>
      <c r="AI28" s="162"/>
      <c r="AJ28" s="162"/>
      <c r="AK28" s="162"/>
      <c r="AL28" s="162"/>
      <c r="AM28" s="162"/>
      <c r="AN28" s="162"/>
    </row>
    <row r="29" spans="2:40" ht="21" customHeight="1" x14ac:dyDescent="0.15">
      <c r="B29" s="56" t="s">
        <v>110</v>
      </c>
      <c r="C29" s="56"/>
      <c r="D29" s="56"/>
      <c r="E29" s="56"/>
      <c r="F29" s="56"/>
      <c r="G29" s="37"/>
      <c r="H29" s="37"/>
      <c r="I29" s="37"/>
      <c r="J29" s="37"/>
      <c r="K29" s="37"/>
      <c r="L29" s="37"/>
      <c r="M29" s="37"/>
      <c r="X29" s="162"/>
      <c r="Y29" s="162" t="s">
        <v>113</v>
      </c>
      <c r="Z29" s="162"/>
      <c r="AA29" s="162"/>
      <c r="AB29" s="162"/>
      <c r="AC29" s="162"/>
      <c r="AD29" s="162"/>
      <c r="AE29" s="162"/>
      <c r="AF29" s="162"/>
      <c r="AG29" s="162"/>
      <c r="AH29" s="162"/>
      <c r="AI29" s="162"/>
      <c r="AJ29" s="162"/>
      <c r="AK29" s="162"/>
      <c r="AL29" s="162"/>
      <c r="AM29" s="162"/>
      <c r="AN29" s="162"/>
    </row>
    <row r="30" spans="2:40" ht="21" customHeight="1" x14ac:dyDescent="0.15">
      <c r="B30" s="399"/>
      <c r="C30" s="399"/>
      <c r="D30" s="399"/>
      <c r="E30" s="399"/>
      <c r="F30" s="399"/>
      <c r="G30" s="37"/>
      <c r="H30" s="37"/>
      <c r="I30" s="37"/>
      <c r="J30" s="37"/>
      <c r="K30" s="37"/>
      <c r="L30" s="37"/>
      <c r="M30" s="37"/>
      <c r="X30" s="162"/>
      <c r="Y30" s="162" t="s">
        <v>114</v>
      </c>
      <c r="Z30" s="162"/>
      <c r="AA30" s="162"/>
      <c r="AB30" s="162"/>
      <c r="AC30" s="162"/>
      <c r="AD30" s="162"/>
      <c r="AE30" s="162"/>
      <c r="AF30" s="162"/>
      <c r="AG30" s="162"/>
      <c r="AH30" s="162"/>
      <c r="AI30" s="162"/>
      <c r="AJ30" s="162"/>
      <c r="AK30" s="162"/>
      <c r="AL30" s="162"/>
      <c r="AM30" s="162"/>
      <c r="AN30" s="162"/>
    </row>
    <row r="31" spans="2:40" ht="21" customHeight="1" x14ac:dyDescent="0.15">
      <c r="B31" s="136" t="s">
        <v>866</v>
      </c>
      <c r="C31" s="56"/>
      <c r="D31" s="56"/>
      <c r="E31" s="56"/>
      <c r="F31" s="56"/>
      <c r="G31" s="37"/>
      <c r="H31" s="37"/>
      <c r="I31" s="37"/>
      <c r="J31" s="37"/>
      <c r="K31" s="37"/>
      <c r="L31" s="37"/>
      <c r="M31" s="37"/>
      <c r="X31" s="162"/>
      <c r="Y31" s="162"/>
      <c r="Z31" s="162"/>
      <c r="AA31" s="162"/>
      <c r="AB31" s="162"/>
      <c r="AC31" s="162"/>
      <c r="AD31" s="162"/>
      <c r="AE31" s="162"/>
      <c r="AF31" s="162"/>
      <c r="AG31" s="162"/>
      <c r="AH31" s="162"/>
      <c r="AI31" s="162"/>
      <c r="AJ31" s="162"/>
      <c r="AK31" s="162"/>
      <c r="AL31" s="162"/>
      <c r="AM31" s="162"/>
      <c r="AN31" s="162"/>
    </row>
    <row r="32" spans="2:40" ht="21" customHeight="1" x14ac:dyDescent="0.15">
      <c r="B32" s="144"/>
      <c r="C32" s="38"/>
      <c r="D32" s="38"/>
      <c r="E32" s="38"/>
      <c r="F32" s="38"/>
      <c r="G32" s="38"/>
      <c r="H32" s="38"/>
      <c r="I32" s="38"/>
      <c r="J32" s="38"/>
      <c r="K32" s="38"/>
      <c r="L32" s="38"/>
      <c r="M32" s="37"/>
      <c r="X32" s="162"/>
      <c r="Y32" s="162"/>
      <c r="Z32" s="162"/>
      <c r="AA32" s="162"/>
      <c r="AB32" s="162"/>
      <c r="AC32" s="162"/>
      <c r="AD32" s="162"/>
      <c r="AE32" s="162"/>
      <c r="AF32" s="162"/>
      <c r="AG32" s="162"/>
      <c r="AH32" s="162"/>
      <c r="AI32" s="162"/>
      <c r="AJ32" s="162"/>
      <c r="AK32" s="162"/>
      <c r="AL32" s="162"/>
      <c r="AM32" s="162"/>
      <c r="AN32" s="162"/>
    </row>
    <row r="33" spans="2:40" ht="21" customHeight="1" x14ac:dyDescent="0.15">
      <c r="B33" s="61" t="s">
        <v>970</v>
      </c>
      <c r="C33" s="38"/>
      <c r="D33" s="38"/>
      <c r="E33" s="38"/>
      <c r="F33" s="38"/>
      <c r="G33" s="38"/>
      <c r="H33" s="38"/>
      <c r="I33" s="38"/>
      <c r="J33" s="38"/>
      <c r="K33" s="38"/>
      <c r="L33" s="38"/>
      <c r="M33" s="37"/>
      <c r="X33" s="162"/>
      <c r="Y33" s="162"/>
      <c r="Z33" s="162"/>
      <c r="AA33" s="162"/>
      <c r="AB33" s="162"/>
      <c r="AC33" s="162"/>
      <c r="AD33" s="162"/>
      <c r="AE33" s="162"/>
      <c r="AF33" s="162"/>
      <c r="AG33" s="162"/>
      <c r="AH33" s="162"/>
      <c r="AI33" s="162"/>
      <c r="AJ33" s="162"/>
      <c r="AK33" s="162"/>
      <c r="AL33" s="162"/>
      <c r="AM33" s="162"/>
      <c r="AN33" s="162"/>
    </row>
    <row r="34" spans="2:40" ht="21" customHeight="1" x14ac:dyDescent="0.15">
      <c r="B34" s="385"/>
      <c r="C34" s="382"/>
      <c r="D34" s="382"/>
      <c r="E34" s="382"/>
      <c r="F34" s="382"/>
      <c r="G34" s="382"/>
      <c r="H34" s="382"/>
      <c r="I34" s="382"/>
      <c r="J34" s="382"/>
      <c r="K34" s="382"/>
      <c r="L34" s="37"/>
      <c r="M34" s="37"/>
      <c r="X34" s="162"/>
      <c r="Y34" s="162"/>
      <c r="Z34" s="162"/>
      <c r="AA34" s="162"/>
      <c r="AB34" s="162"/>
      <c r="AC34" s="162"/>
      <c r="AD34" s="162"/>
      <c r="AE34" s="162"/>
      <c r="AF34" s="162"/>
      <c r="AG34" s="162"/>
      <c r="AH34" s="162"/>
      <c r="AI34" s="162"/>
      <c r="AJ34" s="162"/>
      <c r="AK34" s="162"/>
      <c r="AL34" s="162"/>
      <c r="AM34" s="162"/>
      <c r="AN34" s="162"/>
    </row>
    <row r="35" spans="2:40" ht="21" customHeight="1" x14ac:dyDescent="0.15">
      <c r="B35" s="56" t="s">
        <v>202</v>
      </c>
      <c r="C35" s="56"/>
      <c r="D35" s="56"/>
      <c r="E35" s="56"/>
      <c r="F35" s="56"/>
      <c r="G35" s="37"/>
      <c r="H35" s="37"/>
      <c r="I35" s="37"/>
      <c r="J35" s="37"/>
      <c r="K35" s="37"/>
      <c r="L35" s="37"/>
      <c r="M35" s="37"/>
      <c r="X35" s="162"/>
      <c r="Y35" s="162"/>
      <c r="Z35" s="162"/>
      <c r="AA35" s="162"/>
      <c r="AB35" s="162"/>
      <c r="AC35" s="162"/>
      <c r="AD35" s="162"/>
      <c r="AE35" s="162"/>
      <c r="AF35" s="162"/>
      <c r="AG35" s="162"/>
      <c r="AH35" s="162"/>
      <c r="AI35" s="162"/>
      <c r="AJ35" s="162"/>
      <c r="AK35" s="162"/>
      <c r="AL35" s="162"/>
      <c r="AM35" s="162"/>
      <c r="AN35" s="162"/>
    </row>
    <row r="36" spans="2:40" ht="24" customHeight="1" x14ac:dyDescent="0.15">
      <c r="B36" s="124"/>
      <c r="C36" s="36"/>
      <c r="D36" s="60"/>
      <c r="E36" s="56"/>
      <c r="F36" s="56"/>
      <c r="G36" s="37"/>
      <c r="H36" s="37"/>
      <c r="I36" s="60"/>
      <c r="J36" s="37"/>
      <c r="K36" s="37"/>
      <c r="L36" s="37"/>
      <c r="M36" s="37"/>
      <c r="X36" s="162"/>
      <c r="Y36" s="162" t="s">
        <v>200</v>
      </c>
      <c r="Z36" s="162"/>
      <c r="AA36" s="162"/>
      <c r="AB36" s="162"/>
      <c r="AC36" s="162"/>
      <c r="AD36" s="162"/>
      <c r="AE36" s="162"/>
      <c r="AF36" s="162"/>
      <c r="AG36" s="162"/>
      <c r="AH36" s="162"/>
      <c r="AI36" s="162"/>
      <c r="AJ36" s="162"/>
      <c r="AK36" s="162"/>
      <c r="AL36" s="162"/>
      <c r="AM36" s="162"/>
      <c r="AN36" s="162"/>
    </row>
    <row r="37" spans="2:40" ht="18.75" customHeight="1" x14ac:dyDescent="0.15">
      <c r="B37" s="136" t="s">
        <v>867</v>
      </c>
      <c r="C37" s="56"/>
      <c r="D37" s="56"/>
      <c r="E37" s="56"/>
      <c r="F37" s="56"/>
      <c r="G37" s="37"/>
      <c r="H37" s="37"/>
      <c r="I37" s="37"/>
      <c r="J37" s="37"/>
      <c r="K37" s="37"/>
      <c r="L37" s="37"/>
      <c r="M37" s="37"/>
      <c r="X37" s="162"/>
      <c r="Y37" s="162" t="s">
        <v>201</v>
      </c>
      <c r="Z37" s="162"/>
      <c r="AA37" s="162"/>
      <c r="AB37" s="162"/>
      <c r="AC37" s="162"/>
      <c r="AD37" s="162"/>
      <c r="AE37" s="162"/>
      <c r="AF37" s="162"/>
      <c r="AG37" s="162"/>
      <c r="AH37" s="162"/>
      <c r="AI37" s="162"/>
      <c r="AJ37" s="162"/>
      <c r="AK37" s="162"/>
      <c r="AL37" s="162"/>
      <c r="AM37" s="162"/>
      <c r="AN37" s="162"/>
    </row>
    <row r="38" spans="2:40" ht="18.75" customHeight="1" x14ac:dyDescent="0.15">
      <c r="B38" s="136" t="s">
        <v>868</v>
      </c>
      <c r="C38" s="56"/>
      <c r="D38" s="56"/>
      <c r="E38" s="56"/>
      <c r="F38" s="56"/>
      <c r="G38" s="37"/>
      <c r="H38" s="37"/>
      <c r="I38" s="37"/>
      <c r="J38" s="37"/>
      <c r="K38" s="37"/>
      <c r="L38" s="37"/>
      <c r="M38" s="37"/>
      <c r="X38" s="162"/>
      <c r="Y38" s="162"/>
      <c r="Z38" s="162"/>
      <c r="AA38" s="162"/>
      <c r="AB38" s="162"/>
      <c r="AC38" s="162"/>
      <c r="AD38" s="162"/>
      <c r="AE38" s="162"/>
      <c r="AF38" s="162"/>
      <c r="AG38" s="162"/>
      <c r="AH38" s="162"/>
      <c r="AI38" s="162"/>
      <c r="AJ38" s="162"/>
      <c r="AK38" s="162"/>
      <c r="AL38" s="162"/>
      <c r="AM38" s="162"/>
      <c r="AN38" s="162"/>
    </row>
    <row r="39" spans="2:40" ht="18.75" customHeight="1" x14ac:dyDescent="0.15">
      <c r="B39" s="138" t="s">
        <v>968</v>
      </c>
      <c r="C39" s="139"/>
      <c r="D39" s="139"/>
      <c r="E39" s="139"/>
      <c r="F39" s="139"/>
      <c r="G39" s="139"/>
      <c r="H39" s="137"/>
      <c r="I39" s="137"/>
      <c r="J39" s="137"/>
      <c r="K39" s="139"/>
      <c r="L39" s="136"/>
      <c r="M39" s="37"/>
    </row>
  </sheetData>
  <sheetProtection sheet="1" objects="1" scenarios="1" formatCells="0" formatRows="0" selectLockedCells="1"/>
  <mergeCells count="14">
    <mergeCell ref="J10:L10"/>
    <mergeCell ref="B11:L11"/>
    <mergeCell ref="B17:K17"/>
    <mergeCell ref="B23:C23"/>
    <mergeCell ref="B34:K34"/>
    <mergeCell ref="B30:F30"/>
    <mergeCell ref="B22:H22"/>
    <mergeCell ref="F9:J9"/>
    <mergeCell ref="K2:L2"/>
    <mergeCell ref="K3:L3"/>
    <mergeCell ref="F7:J7"/>
    <mergeCell ref="F8:J8"/>
    <mergeCell ref="K7:L7"/>
    <mergeCell ref="K8:L8"/>
  </mergeCells>
  <phoneticPr fontId="1"/>
  <dataValidations count="2">
    <dataValidation type="list" allowBlank="1" showInputMessage="1" showErrorMessage="1" sqref="B36">
      <formula1>$Y$27:$Y$30</formula1>
    </dataValidation>
    <dataValidation type="list" allowBlank="1" showInputMessage="1" showErrorMessage="1" sqref="B32 Y35">
      <formula1>$Y$35:$Y$37</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A39"/>
  <sheetViews>
    <sheetView showGridLines="0" zoomScaleNormal="100" zoomScaleSheetLayoutView="115" workbookViewId="0">
      <selection activeCell="B28" sqref="B28:I28"/>
    </sheetView>
  </sheetViews>
  <sheetFormatPr defaultRowHeight="14.25" x14ac:dyDescent="0.1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1" width="1.5" style="1" customWidth="1"/>
    <col min="22" max="23" width="1.5" style="1" hidden="1" customWidth="1"/>
    <col min="24" max="24" width="7.75" style="1" hidden="1" customWidth="1"/>
    <col min="25" max="25" width="1.5" style="1" hidden="1" customWidth="1"/>
    <col min="26" max="74" width="1.5" style="1" customWidth="1"/>
    <col min="75" max="16384" width="9" style="1"/>
  </cols>
  <sheetData>
    <row r="2" spans="2:13" ht="21" customHeight="1" x14ac:dyDescent="0.15">
      <c r="B2" s="56"/>
      <c r="C2" s="56"/>
      <c r="D2" s="37"/>
      <c r="E2" s="37"/>
      <c r="F2" s="56"/>
      <c r="G2" s="37"/>
      <c r="H2" s="37"/>
      <c r="I2" s="37"/>
      <c r="J2" s="37"/>
      <c r="K2" s="379" t="s">
        <v>203</v>
      </c>
      <c r="L2" s="379"/>
      <c r="M2" s="37"/>
    </row>
    <row r="3" spans="2:13" ht="21" customHeight="1" x14ac:dyDescent="0.15">
      <c r="B3" s="56"/>
      <c r="C3" s="56"/>
      <c r="D3" s="37"/>
      <c r="E3" s="37"/>
      <c r="F3" s="56"/>
      <c r="G3" s="37"/>
      <c r="H3" s="37"/>
      <c r="I3" s="37"/>
      <c r="J3" s="37"/>
      <c r="K3" s="383" t="s">
        <v>812</v>
      </c>
      <c r="L3" s="383"/>
      <c r="M3" s="37"/>
    </row>
    <row r="4" spans="2:13" ht="21" customHeight="1" x14ac:dyDescent="0.15">
      <c r="B4" s="37"/>
      <c r="C4" s="37"/>
      <c r="D4" s="37"/>
      <c r="E4" s="36"/>
      <c r="F4" s="36"/>
      <c r="G4" s="37"/>
      <c r="H4" s="37"/>
      <c r="I4" s="37"/>
      <c r="J4" s="37"/>
      <c r="K4" s="37"/>
      <c r="L4" s="37"/>
      <c r="M4" s="37"/>
    </row>
    <row r="5" spans="2:13" ht="21" customHeight="1" x14ac:dyDescent="0.15">
      <c r="B5" s="56" t="s">
        <v>143</v>
      </c>
      <c r="C5" s="56"/>
      <c r="D5" s="56"/>
      <c r="E5" s="37"/>
      <c r="F5" s="37"/>
      <c r="G5" s="37"/>
      <c r="H5" s="37"/>
      <c r="I5" s="37"/>
      <c r="J5" s="37"/>
      <c r="K5" s="37"/>
      <c r="L5" s="37"/>
      <c r="M5" s="37"/>
    </row>
    <row r="6" spans="2:13" ht="21" customHeight="1" x14ac:dyDescent="0.15">
      <c r="B6" s="37"/>
      <c r="C6" s="37"/>
      <c r="D6" s="37"/>
      <c r="E6" s="37"/>
      <c r="F6" s="37"/>
      <c r="G6" s="37"/>
      <c r="H6" s="37"/>
      <c r="I6" s="37"/>
      <c r="J6" s="37"/>
      <c r="K6" s="37"/>
      <c r="L6" s="37"/>
      <c r="M6" s="37"/>
    </row>
    <row r="7" spans="2:13" ht="21" customHeight="1" x14ac:dyDescent="0.15">
      <c r="B7" s="37"/>
      <c r="C7" s="37"/>
      <c r="D7" s="37"/>
      <c r="E7" s="37"/>
      <c r="F7" s="399" t="s">
        <v>0</v>
      </c>
      <c r="G7" s="399"/>
      <c r="H7" s="399"/>
      <c r="I7" s="399"/>
      <c r="J7" s="399"/>
      <c r="K7" s="381"/>
      <c r="L7" s="382"/>
      <c r="M7" s="37"/>
    </row>
    <row r="8" spans="2:13" ht="21" customHeight="1" x14ac:dyDescent="0.15">
      <c r="B8" s="37"/>
      <c r="C8" s="37"/>
      <c r="D8" s="37"/>
      <c r="E8" s="37"/>
      <c r="F8" s="399" t="s">
        <v>1</v>
      </c>
      <c r="G8" s="399"/>
      <c r="H8" s="399"/>
      <c r="I8" s="399"/>
      <c r="J8" s="399"/>
      <c r="K8" s="381"/>
      <c r="L8" s="382"/>
      <c r="M8" s="37"/>
    </row>
    <row r="9" spans="2:13" ht="21" customHeight="1" x14ac:dyDescent="0.15">
      <c r="B9" s="37"/>
      <c r="C9" s="37"/>
      <c r="D9" s="37"/>
      <c r="E9" s="37"/>
      <c r="F9" s="399" t="s">
        <v>2</v>
      </c>
      <c r="G9" s="399"/>
      <c r="H9" s="399"/>
      <c r="I9" s="399"/>
      <c r="J9" s="399"/>
      <c r="K9" s="144"/>
      <c r="L9" s="36" t="s">
        <v>3</v>
      </c>
      <c r="M9" s="37"/>
    </row>
    <row r="10" spans="2:13" ht="21" customHeight="1" x14ac:dyDescent="0.15">
      <c r="B10" s="37"/>
      <c r="C10" s="37"/>
      <c r="D10" s="37"/>
      <c r="E10" s="37"/>
      <c r="F10" s="37"/>
      <c r="G10" s="37"/>
      <c r="H10" s="37"/>
      <c r="I10" s="37"/>
      <c r="J10" s="37"/>
      <c r="K10" s="37"/>
      <c r="L10" s="37"/>
      <c r="M10" s="37"/>
    </row>
    <row r="11" spans="2:13" ht="21" customHeight="1" x14ac:dyDescent="0.15">
      <c r="B11" s="398" t="s">
        <v>204</v>
      </c>
      <c r="C11" s="398"/>
      <c r="D11" s="398"/>
      <c r="E11" s="398"/>
      <c r="F11" s="398"/>
      <c r="G11" s="398"/>
      <c r="H11" s="398"/>
      <c r="I11" s="398"/>
      <c r="J11" s="398"/>
      <c r="K11" s="398"/>
      <c r="L11" s="398"/>
      <c r="M11" s="37"/>
    </row>
    <row r="12" spans="2:13" ht="21" customHeight="1" x14ac:dyDescent="0.15">
      <c r="B12" s="37"/>
      <c r="C12" s="37"/>
      <c r="D12" s="37"/>
      <c r="E12" s="37"/>
      <c r="F12" s="37"/>
      <c r="G12" s="37"/>
      <c r="H12" s="37"/>
      <c r="I12" s="37"/>
      <c r="J12" s="37"/>
      <c r="K12" s="37"/>
      <c r="L12" s="37"/>
      <c r="M12" s="37"/>
    </row>
    <row r="13" spans="2:13" ht="21" customHeight="1" x14ac:dyDescent="0.15">
      <c r="B13" s="71" t="s">
        <v>249</v>
      </c>
      <c r="C13" s="72"/>
      <c r="D13" s="72"/>
      <c r="E13" s="72"/>
      <c r="F13" s="72"/>
      <c r="G13" s="73"/>
      <c r="H13" s="73"/>
      <c r="I13" s="73"/>
      <c r="J13" s="73"/>
      <c r="K13" s="73"/>
      <c r="L13" s="73"/>
      <c r="M13" s="74"/>
    </row>
    <row r="14" spans="2:13" ht="21" customHeight="1" x14ac:dyDescent="0.15">
      <c r="B14" s="75" t="s">
        <v>250</v>
      </c>
      <c r="C14" s="76"/>
      <c r="D14" s="76"/>
      <c r="E14" s="76"/>
      <c r="F14" s="76"/>
      <c r="G14" s="77"/>
      <c r="H14" s="77"/>
      <c r="I14" s="77"/>
      <c r="J14" s="77"/>
      <c r="K14" s="77"/>
      <c r="L14" s="77"/>
      <c r="M14" s="78"/>
    </row>
    <row r="15" spans="2:13" ht="21" customHeight="1" x14ac:dyDescent="0.15">
      <c r="B15" s="75" t="s">
        <v>251</v>
      </c>
      <c r="C15" s="76"/>
      <c r="D15" s="76"/>
      <c r="E15" s="76"/>
      <c r="F15" s="76"/>
      <c r="G15" s="77"/>
      <c r="H15" s="77"/>
      <c r="I15" s="77"/>
      <c r="J15" s="77"/>
      <c r="K15" s="77"/>
      <c r="L15" s="77"/>
      <c r="M15" s="78"/>
    </row>
    <row r="16" spans="2:13" ht="21" customHeight="1" x14ac:dyDescent="0.15">
      <c r="B16" s="75" t="s">
        <v>252</v>
      </c>
      <c r="C16" s="76"/>
      <c r="D16" s="76"/>
      <c r="E16" s="76"/>
      <c r="F16" s="76"/>
      <c r="G16" s="77"/>
      <c r="H16" s="77"/>
      <c r="I16" s="77"/>
      <c r="J16" s="77"/>
      <c r="K16" s="77"/>
      <c r="L16" s="77"/>
      <c r="M16" s="78"/>
    </row>
    <row r="17" spans="1:27" ht="21" customHeight="1" x14ac:dyDescent="0.15">
      <c r="B17" s="75" t="s">
        <v>971</v>
      </c>
      <c r="C17" s="76"/>
      <c r="D17" s="76"/>
      <c r="E17" s="76"/>
      <c r="F17" s="76"/>
      <c r="G17" s="77"/>
      <c r="H17" s="77"/>
      <c r="I17" s="77"/>
      <c r="J17" s="77"/>
      <c r="K17" s="77"/>
      <c r="L17" s="77"/>
      <c r="M17" s="78"/>
      <c r="V17" s="162"/>
      <c r="W17" s="162"/>
      <c r="X17" s="162"/>
      <c r="Y17" s="162"/>
      <c r="Z17" s="162"/>
      <c r="AA17" s="162"/>
    </row>
    <row r="18" spans="1:27" ht="21" customHeight="1" x14ac:dyDescent="0.15">
      <c r="B18" s="79" t="s">
        <v>253</v>
      </c>
      <c r="C18" s="80"/>
      <c r="D18" s="80"/>
      <c r="E18" s="80"/>
      <c r="F18" s="80"/>
      <c r="G18" s="81"/>
      <c r="H18" s="81"/>
      <c r="I18" s="81"/>
      <c r="J18" s="81"/>
      <c r="K18" s="81"/>
      <c r="L18" s="81"/>
      <c r="M18" s="82"/>
      <c r="V18" s="162"/>
      <c r="W18" s="162"/>
      <c r="X18" s="162"/>
      <c r="Y18" s="162"/>
      <c r="Z18" s="162"/>
      <c r="AA18" s="162"/>
    </row>
    <row r="19" spans="1:27" ht="21" customHeight="1" x14ac:dyDescent="0.15">
      <c r="B19" s="56"/>
      <c r="C19" s="56"/>
      <c r="D19" s="56"/>
      <c r="E19" s="56"/>
      <c r="F19" s="56"/>
      <c r="G19" s="37"/>
      <c r="H19" s="37"/>
      <c r="I19" s="37"/>
      <c r="J19" s="37"/>
      <c r="K19" s="37"/>
      <c r="L19" s="37"/>
      <c r="M19" s="37"/>
      <c r="V19" s="162"/>
      <c r="W19" s="162"/>
      <c r="X19" s="170" t="s">
        <v>390</v>
      </c>
      <c r="Y19" s="162"/>
      <c r="Z19" s="162"/>
      <c r="AA19" s="162"/>
    </row>
    <row r="20" spans="1:27" ht="21" customHeight="1" x14ac:dyDescent="0.15">
      <c r="A20" s="37"/>
      <c r="B20" s="119" t="s">
        <v>813</v>
      </c>
      <c r="C20" s="62"/>
      <c r="D20" s="62"/>
      <c r="E20" s="62"/>
      <c r="F20" s="62"/>
      <c r="G20" s="63"/>
      <c r="H20" s="63"/>
      <c r="I20" s="63"/>
      <c r="J20" s="63"/>
      <c r="K20" s="63"/>
      <c r="L20" s="63"/>
      <c r="M20" s="63"/>
      <c r="V20" s="162"/>
      <c r="W20" s="162"/>
      <c r="X20" s="170" t="b">
        <v>0</v>
      </c>
      <c r="Y20" s="162"/>
      <c r="Z20" s="162"/>
      <c r="AA20" s="162"/>
    </row>
    <row r="21" spans="1:27" ht="21" customHeight="1" x14ac:dyDescent="0.15">
      <c r="B21" s="62" t="s">
        <v>254</v>
      </c>
      <c r="C21" s="62"/>
      <c r="D21" s="62"/>
      <c r="E21" s="62"/>
      <c r="F21" s="62"/>
      <c r="G21" s="63"/>
      <c r="H21" s="63"/>
      <c r="I21" s="63"/>
      <c r="J21" s="63"/>
      <c r="K21" s="63"/>
      <c r="L21" s="63"/>
      <c r="M21" s="63"/>
      <c r="V21" s="162"/>
      <c r="W21" s="162"/>
      <c r="X21" s="170" t="b">
        <v>0</v>
      </c>
      <c r="Y21" s="162"/>
      <c r="Z21" s="162"/>
      <c r="AA21" s="162"/>
    </row>
    <row r="22" spans="1:27" ht="21" customHeight="1" x14ac:dyDescent="0.15">
      <c r="B22" s="409" t="s">
        <v>255</v>
      </c>
      <c r="C22" s="409"/>
      <c r="D22" s="409"/>
      <c r="E22" s="409"/>
      <c r="F22" s="62"/>
      <c r="G22" s="63"/>
      <c r="H22" s="63"/>
      <c r="I22" s="63"/>
      <c r="J22" s="63"/>
      <c r="K22" s="63"/>
      <c r="L22" s="63"/>
      <c r="M22" s="63"/>
      <c r="V22" s="162"/>
      <c r="W22" s="162"/>
      <c r="X22" s="170" t="b">
        <v>0</v>
      </c>
      <c r="Y22" s="162"/>
      <c r="Z22" s="162"/>
      <c r="AA22" s="162"/>
    </row>
    <row r="23" spans="1:27" ht="21" customHeight="1" x14ac:dyDescent="0.15">
      <c r="A23" s="37"/>
      <c r="B23" s="118" t="s">
        <v>814</v>
      </c>
      <c r="C23" s="62"/>
      <c r="D23" s="62"/>
      <c r="E23" s="62"/>
      <c r="F23" s="62"/>
      <c r="G23" s="63"/>
      <c r="H23" s="63"/>
      <c r="I23" s="63"/>
      <c r="J23" s="63"/>
      <c r="K23" s="63"/>
      <c r="L23" s="63"/>
      <c r="M23" s="63"/>
    </row>
    <row r="24" spans="1:27" ht="21" customHeight="1" x14ac:dyDescent="0.15">
      <c r="B24" s="409" t="s">
        <v>256</v>
      </c>
      <c r="C24" s="409"/>
      <c r="D24" s="410"/>
      <c r="E24" s="410"/>
      <c r="F24" s="410"/>
      <c r="G24" s="410"/>
      <c r="H24" s="410"/>
      <c r="I24" s="410"/>
      <c r="J24" s="410"/>
      <c r="K24" s="410"/>
      <c r="L24" s="410"/>
      <c r="M24" s="410"/>
    </row>
    <row r="25" spans="1:27" ht="21" customHeight="1" x14ac:dyDescent="0.15">
      <c r="B25" s="62" t="s">
        <v>257</v>
      </c>
      <c r="C25" s="62"/>
      <c r="D25" s="62"/>
      <c r="E25" s="62"/>
      <c r="F25" s="62"/>
      <c r="G25" s="63"/>
      <c r="H25" s="63"/>
      <c r="I25" s="63"/>
      <c r="J25" s="63"/>
      <c r="K25" s="63"/>
      <c r="L25" s="63"/>
      <c r="M25" s="63"/>
    </row>
    <row r="26" spans="1:27" ht="21" customHeight="1" x14ac:dyDescent="0.15">
      <c r="B26" s="136" t="s">
        <v>869</v>
      </c>
      <c r="C26" s="56"/>
      <c r="D26" s="56"/>
      <c r="E26" s="56"/>
      <c r="F26" s="56"/>
      <c r="G26" s="37"/>
      <c r="H26" s="37"/>
      <c r="I26" s="37"/>
      <c r="J26" s="37"/>
      <c r="K26" s="37"/>
      <c r="L26" s="37"/>
      <c r="M26" s="37"/>
    </row>
    <row r="27" spans="1:27" ht="21" customHeight="1" x14ac:dyDescent="0.15">
      <c r="B27" s="64" t="s">
        <v>205</v>
      </c>
      <c r="C27" s="56"/>
      <c r="D27" s="56"/>
      <c r="E27" s="56"/>
      <c r="F27" s="56"/>
      <c r="G27" s="37"/>
      <c r="H27" s="37"/>
      <c r="I27" s="37"/>
      <c r="J27" s="37"/>
      <c r="K27" s="37"/>
      <c r="L27" s="37"/>
      <c r="M27" s="37"/>
    </row>
    <row r="28" spans="1:27" ht="21" customHeight="1" x14ac:dyDescent="0.15">
      <c r="B28" s="64" t="s">
        <v>206</v>
      </c>
      <c r="C28" s="56"/>
      <c r="D28" s="56"/>
      <c r="E28" s="56"/>
      <c r="F28" s="56"/>
      <c r="G28" s="37"/>
      <c r="H28" s="37"/>
      <c r="I28" s="37"/>
      <c r="J28" s="37"/>
      <c r="K28" s="37"/>
      <c r="L28" s="37"/>
      <c r="M28" s="37"/>
    </row>
    <row r="29" spans="1:27" ht="21" customHeight="1" x14ac:dyDescent="0.15">
      <c r="A29" s="37"/>
      <c r="B29" s="118" t="s">
        <v>815</v>
      </c>
      <c r="C29" s="56"/>
      <c r="D29" s="56"/>
      <c r="E29" s="56"/>
      <c r="F29" s="56"/>
      <c r="G29" s="37"/>
      <c r="H29" s="37"/>
      <c r="I29" s="37"/>
      <c r="J29" s="37"/>
      <c r="K29" s="37"/>
      <c r="L29" s="37"/>
      <c r="M29" s="37"/>
    </row>
    <row r="30" spans="1:27" ht="21" customHeight="1" x14ac:dyDescent="0.15">
      <c r="B30" s="399" t="s">
        <v>207</v>
      </c>
      <c r="C30" s="399"/>
      <c r="D30" s="399"/>
      <c r="E30" s="399"/>
      <c r="F30" s="399"/>
      <c r="G30" s="37"/>
      <c r="H30" s="37"/>
      <c r="I30" s="37"/>
      <c r="J30" s="37"/>
      <c r="K30" s="37"/>
      <c r="L30" s="37"/>
      <c r="M30" s="37"/>
    </row>
    <row r="31" spans="1:27" ht="21" customHeight="1" x14ac:dyDescent="0.15">
      <c r="B31" s="136" t="s">
        <v>870</v>
      </c>
      <c r="C31" s="56"/>
      <c r="D31" s="56"/>
      <c r="E31" s="56"/>
      <c r="F31" s="56"/>
      <c r="G31" s="37"/>
      <c r="H31" s="37"/>
      <c r="I31" s="37"/>
      <c r="J31" s="37"/>
      <c r="K31" s="37"/>
      <c r="L31" s="37"/>
      <c r="M31" s="37"/>
    </row>
    <row r="32" spans="1:27" ht="21" customHeight="1" x14ac:dyDescent="0.15">
      <c r="B32" s="64" t="s">
        <v>208</v>
      </c>
      <c r="C32" s="64"/>
      <c r="D32" s="64"/>
      <c r="E32" s="64"/>
      <c r="F32" s="64"/>
      <c r="G32" s="65"/>
      <c r="H32" s="65"/>
      <c r="I32" s="65"/>
      <c r="J32" s="65"/>
      <c r="K32" s="65"/>
      <c r="L32" s="65"/>
      <c r="M32" s="65"/>
    </row>
    <row r="33" spans="2:13" ht="21" customHeight="1" x14ac:dyDescent="0.15">
      <c r="B33" s="411" t="s">
        <v>258</v>
      </c>
      <c r="C33" s="229"/>
      <c r="D33" s="229"/>
      <c r="E33" s="229"/>
      <c r="F33" s="229"/>
      <c r="G33" s="229"/>
      <c r="H33" s="229"/>
      <c r="I33" s="229"/>
      <c r="J33" s="229"/>
      <c r="K33" s="229"/>
      <c r="L33" s="229"/>
      <c r="M33" s="229"/>
    </row>
    <row r="34" spans="2:13" ht="21" customHeight="1" x14ac:dyDescent="0.15">
      <c r="B34" s="66" t="s">
        <v>259</v>
      </c>
      <c r="C34" s="67"/>
      <c r="D34" s="67"/>
      <c r="E34" s="67"/>
      <c r="F34" s="67"/>
      <c r="G34" s="67"/>
      <c r="H34" s="67"/>
      <c r="I34" s="67"/>
      <c r="J34" s="67"/>
      <c r="K34" s="67"/>
      <c r="L34" s="67"/>
      <c r="M34" s="65"/>
    </row>
    <row r="35" spans="2:13" ht="21" customHeight="1" x14ac:dyDescent="0.15">
      <c r="B35" s="64" t="s">
        <v>261</v>
      </c>
      <c r="C35" s="64"/>
      <c r="D35" s="64"/>
      <c r="E35" s="64"/>
      <c r="F35" s="64"/>
      <c r="G35" s="65"/>
      <c r="H35" s="65"/>
      <c r="I35" s="65"/>
      <c r="J35" s="65"/>
      <c r="K35" s="65"/>
      <c r="L35" s="65"/>
      <c r="M35" s="65"/>
    </row>
    <row r="36" spans="2:13" ht="21" customHeight="1" x14ac:dyDescent="0.15">
      <c r="B36" s="64" t="s">
        <v>260</v>
      </c>
      <c r="C36" s="64"/>
      <c r="D36" s="64"/>
      <c r="E36" s="64"/>
      <c r="F36" s="64"/>
      <c r="G36" s="65"/>
      <c r="H36" s="65"/>
      <c r="I36" s="65"/>
      <c r="J36" s="65"/>
      <c r="K36" s="65"/>
      <c r="L36" s="65"/>
      <c r="M36" s="65"/>
    </row>
    <row r="37" spans="2:13" ht="24" customHeight="1" x14ac:dyDescent="0.15">
      <c r="B37" s="406" t="s">
        <v>262</v>
      </c>
      <c r="C37" s="407"/>
      <c r="D37" s="408"/>
      <c r="E37" s="50"/>
      <c r="F37" s="50"/>
      <c r="G37" s="46"/>
      <c r="H37" s="46"/>
      <c r="I37" s="83"/>
      <c r="J37" s="46"/>
      <c r="K37" s="46"/>
      <c r="L37" s="46"/>
      <c r="M37" s="39"/>
    </row>
    <row r="38" spans="2:13" ht="18.75" customHeight="1" x14ac:dyDescent="0.15">
      <c r="B38" s="401"/>
      <c r="C38" s="382"/>
      <c r="D38" s="382"/>
      <c r="E38" s="382"/>
      <c r="F38" s="382"/>
      <c r="G38" s="382"/>
      <c r="H38" s="382"/>
      <c r="I38" s="382"/>
      <c r="J38" s="382"/>
      <c r="K38" s="382"/>
      <c r="L38" s="382"/>
      <c r="M38" s="402"/>
    </row>
    <row r="39" spans="2:13" ht="18.75" customHeight="1" x14ac:dyDescent="0.15">
      <c r="B39" s="403"/>
      <c r="C39" s="404"/>
      <c r="D39" s="404"/>
      <c r="E39" s="404"/>
      <c r="F39" s="404"/>
      <c r="G39" s="404"/>
      <c r="H39" s="404"/>
      <c r="I39" s="404"/>
      <c r="J39" s="404"/>
      <c r="K39" s="404"/>
      <c r="L39" s="404"/>
      <c r="M39" s="405"/>
    </row>
  </sheetData>
  <sheetProtection sheet="1" objects="1" scenarios="1" formatCells="0" formatRows="0" selectLockedCells="1"/>
  <mergeCells count="14">
    <mergeCell ref="B38:M39"/>
    <mergeCell ref="B37:D37"/>
    <mergeCell ref="B24:M24"/>
    <mergeCell ref="B33:M33"/>
    <mergeCell ref="K2:L2"/>
    <mergeCell ref="K3:L3"/>
    <mergeCell ref="F7:J7"/>
    <mergeCell ref="F8:J8"/>
    <mergeCell ref="F9:J9"/>
    <mergeCell ref="B11:L11"/>
    <mergeCell ref="K7:L7"/>
    <mergeCell ref="K8:L8"/>
    <mergeCell ref="B30:F30"/>
    <mergeCell ref="B22:E22"/>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nchor moveWithCells="1">
                  <from>
                    <xdr:col>0</xdr:col>
                    <xdr:colOff>400050</xdr:colOff>
                    <xdr:row>19</xdr:row>
                    <xdr:rowOff>0</xdr:rowOff>
                  </from>
                  <to>
                    <xdr:col>1</xdr:col>
                    <xdr:colOff>247650</xdr:colOff>
                    <xdr:row>19</xdr:row>
                    <xdr:rowOff>257175</xdr:rowOff>
                  </to>
                </anchor>
              </controlPr>
            </control>
          </mc:Choice>
        </mc:AlternateContent>
        <mc:AlternateContent xmlns:mc="http://schemas.openxmlformats.org/markup-compatibility/2006">
          <mc:Choice Requires="x14">
            <control shapeId="20482" r:id="rId5" name="Check Box 2">
              <controlPr locked="0" defaultSize="0" autoFill="0" autoLine="0" autoPict="0">
                <anchor moveWithCells="1">
                  <from>
                    <xdr:col>0</xdr:col>
                    <xdr:colOff>400050</xdr:colOff>
                    <xdr:row>22</xdr:row>
                    <xdr:rowOff>0</xdr:rowOff>
                  </from>
                  <to>
                    <xdr:col>1</xdr:col>
                    <xdr:colOff>247650</xdr:colOff>
                    <xdr:row>22</xdr:row>
                    <xdr:rowOff>257175</xdr:rowOff>
                  </to>
                </anchor>
              </controlPr>
            </control>
          </mc:Choice>
        </mc:AlternateContent>
        <mc:AlternateContent xmlns:mc="http://schemas.openxmlformats.org/markup-compatibility/2006">
          <mc:Choice Requires="x14">
            <control shapeId="20483" r:id="rId6" name="Check Box 3">
              <controlPr locked="0" defaultSize="0" autoFill="0" autoLine="0" autoPict="0">
                <anchor moveWithCells="1">
                  <from>
                    <xdr:col>0</xdr:col>
                    <xdr:colOff>400050</xdr:colOff>
                    <xdr:row>27</xdr:row>
                    <xdr:rowOff>257175</xdr:rowOff>
                  </from>
                  <to>
                    <xdr:col>1</xdr:col>
                    <xdr:colOff>247650</xdr:colOff>
                    <xdr:row>28</xdr:row>
                    <xdr:rowOff>247650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V37"/>
  <sheetViews>
    <sheetView showGridLines="0" zoomScaleNormal="100" zoomScaleSheetLayoutView="115" workbookViewId="0">
      <selection activeCell="B26" sqref="B26:N31"/>
    </sheetView>
  </sheetViews>
  <sheetFormatPr defaultRowHeight="14.25" x14ac:dyDescent="0.15"/>
  <cols>
    <col min="1" max="1" width="6" style="1" customWidth="1"/>
    <col min="2" max="2" width="18.25" style="1" customWidth="1"/>
    <col min="3" max="3" width="5.5" style="1" customWidth="1"/>
    <col min="4" max="4" width="4" style="1" customWidth="1"/>
    <col min="5" max="5" width="3.625" style="1" customWidth="1"/>
    <col min="6" max="6" width="7.875" style="1" customWidth="1"/>
    <col min="7" max="7" width="4.375" style="1" customWidth="1"/>
    <col min="8" max="8" width="4" style="1" customWidth="1"/>
    <col min="9" max="9" width="3.625" style="1" customWidth="1"/>
    <col min="10" max="10" width="8.75" style="1" customWidth="1"/>
    <col min="11" max="11" width="5.375" style="1" customWidth="1"/>
    <col min="12" max="12" width="5.875" style="1" customWidth="1"/>
    <col min="13" max="13" width="6" style="1" customWidth="1"/>
    <col min="14" max="14" width="4.625" style="1" customWidth="1"/>
    <col min="15" max="15" width="5.875" style="1" hidden="1" customWidth="1"/>
    <col min="16" max="74" width="1.5" style="1" hidden="1" customWidth="1"/>
    <col min="75" max="100" width="0" style="1" hidden="1" customWidth="1"/>
    <col min="101" max="16384" width="9" style="1"/>
  </cols>
  <sheetData>
    <row r="1" spans="2:15" ht="8.25" customHeight="1" x14ac:dyDescent="0.15"/>
    <row r="2" spans="2:15" ht="21" customHeight="1" x14ac:dyDescent="0.15">
      <c r="B2" s="56"/>
      <c r="C2" s="56"/>
      <c r="D2" s="37"/>
      <c r="E2" s="37"/>
      <c r="F2" s="56"/>
      <c r="G2" s="37"/>
      <c r="H2" s="37"/>
      <c r="I2" s="37"/>
      <c r="J2" s="37"/>
      <c r="K2" s="36"/>
      <c r="L2" s="379" t="s">
        <v>214</v>
      </c>
      <c r="M2" s="202"/>
    </row>
    <row r="3" spans="2:15" ht="21" customHeight="1" x14ac:dyDescent="0.15">
      <c r="B3" s="56"/>
      <c r="C3" s="56"/>
      <c r="D3" s="37"/>
      <c r="E3" s="37"/>
      <c r="F3" s="56"/>
      <c r="G3" s="37"/>
      <c r="H3" s="37"/>
      <c r="I3" s="37"/>
      <c r="J3" s="37"/>
      <c r="K3" s="441" t="s">
        <v>816</v>
      </c>
      <c r="L3" s="442"/>
      <c r="M3" s="442"/>
      <c r="N3" s="442"/>
    </row>
    <row r="4" spans="2:15" ht="12.75" customHeight="1" x14ac:dyDescent="0.15">
      <c r="B4" s="37"/>
      <c r="C4" s="37"/>
      <c r="D4" s="37"/>
      <c r="E4" s="36"/>
      <c r="F4" s="36"/>
      <c r="G4" s="37"/>
      <c r="H4" s="37"/>
      <c r="I4" s="37"/>
      <c r="J4" s="37"/>
      <c r="K4" s="37"/>
      <c r="L4" s="37"/>
      <c r="M4" s="37"/>
    </row>
    <row r="5" spans="2:15" ht="21" customHeight="1" x14ac:dyDescent="0.15">
      <c r="B5" s="56" t="s">
        <v>143</v>
      </c>
      <c r="C5" s="56"/>
      <c r="D5" s="56"/>
      <c r="E5" s="37"/>
      <c r="F5" s="37"/>
      <c r="G5" s="37"/>
      <c r="H5" s="37"/>
      <c r="I5" s="37"/>
      <c r="J5" s="37"/>
      <c r="K5" s="37"/>
      <c r="L5" s="37"/>
      <c r="M5" s="37"/>
    </row>
    <row r="6" spans="2:15" ht="14.25" customHeight="1" x14ac:dyDescent="0.15">
      <c r="B6" s="37"/>
      <c r="C6" s="37"/>
      <c r="D6" s="37"/>
      <c r="E6" s="37"/>
      <c r="F6" s="37"/>
      <c r="G6" s="37"/>
      <c r="H6" s="37"/>
      <c r="I6" s="37"/>
      <c r="J6" s="37"/>
      <c r="K6" s="37"/>
      <c r="L6" s="37"/>
      <c r="M6" s="37"/>
    </row>
    <row r="7" spans="2:15" ht="21" customHeight="1" x14ac:dyDescent="0.15">
      <c r="B7" s="37"/>
      <c r="C7" s="37"/>
      <c r="D7" s="37"/>
      <c r="E7" s="37"/>
      <c r="G7" s="56" t="s">
        <v>0</v>
      </c>
      <c r="J7" s="385"/>
      <c r="K7" s="382"/>
      <c r="L7" s="382"/>
      <c r="M7" s="382"/>
      <c r="N7" s="382"/>
      <c r="O7" s="42"/>
    </row>
    <row r="8" spans="2:15" ht="21" customHeight="1" x14ac:dyDescent="0.15">
      <c r="B8" s="37"/>
      <c r="C8" s="37"/>
      <c r="D8" s="37"/>
      <c r="E8" s="37"/>
      <c r="G8" s="56" t="s">
        <v>1</v>
      </c>
      <c r="J8" s="385"/>
      <c r="K8" s="382"/>
      <c r="L8" s="382"/>
      <c r="M8" s="382"/>
      <c r="N8" s="382"/>
      <c r="O8" s="29"/>
    </row>
    <row r="9" spans="2:15" ht="21" customHeight="1" x14ac:dyDescent="0.15">
      <c r="B9" s="37"/>
      <c r="C9" s="37"/>
      <c r="D9" s="37"/>
      <c r="E9" s="37"/>
      <c r="G9" s="56" t="s">
        <v>2</v>
      </c>
      <c r="J9" s="56"/>
      <c r="K9" s="381"/>
      <c r="L9" s="382"/>
      <c r="M9" s="382"/>
      <c r="N9" s="185" t="s">
        <v>3</v>
      </c>
    </row>
    <row r="10" spans="2:15" ht="15.75" customHeight="1" x14ac:dyDescent="0.15">
      <c r="B10" s="37"/>
      <c r="C10" s="37"/>
      <c r="D10" s="37"/>
      <c r="E10" s="37"/>
      <c r="F10" s="37"/>
      <c r="G10" s="37"/>
      <c r="H10" s="160" t="s">
        <v>972</v>
      </c>
      <c r="I10" s="37"/>
      <c r="J10" s="37"/>
      <c r="K10" s="37"/>
      <c r="L10" s="37"/>
      <c r="M10" s="37"/>
    </row>
    <row r="11" spans="2:15" ht="21" customHeight="1" x14ac:dyDescent="0.15">
      <c r="B11" s="398" t="s">
        <v>209</v>
      </c>
      <c r="C11" s="398"/>
      <c r="D11" s="398"/>
      <c r="E11" s="398"/>
      <c r="F11" s="398"/>
      <c r="G11" s="398"/>
      <c r="H11" s="398"/>
      <c r="I11" s="398"/>
      <c r="J11" s="398"/>
      <c r="K11" s="398"/>
      <c r="L11" s="398"/>
      <c r="M11" s="37"/>
    </row>
    <row r="12" spans="2:15" ht="9.75" customHeight="1" x14ac:dyDescent="0.15">
      <c r="B12" s="37"/>
      <c r="C12" s="37"/>
      <c r="D12" s="37"/>
      <c r="E12" s="37"/>
      <c r="F12" s="37"/>
      <c r="G12" s="37"/>
      <c r="H12" s="37"/>
      <c r="I12" s="37"/>
      <c r="J12" s="37"/>
      <c r="K12" s="37"/>
      <c r="L12" s="37"/>
      <c r="M12" s="37"/>
    </row>
    <row r="13" spans="2:15" ht="21" customHeight="1" x14ac:dyDescent="0.15">
      <c r="B13" s="432" t="s">
        <v>1018</v>
      </c>
      <c r="C13" s="433"/>
      <c r="D13" s="433"/>
      <c r="E13" s="433"/>
      <c r="F13" s="433"/>
      <c r="G13" s="433"/>
      <c r="H13" s="433"/>
      <c r="I13" s="433"/>
      <c r="J13" s="433"/>
      <c r="K13" s="433"/>
      <c r="L13" s="433"/>
      <c r="M13" s="433"/>
      <c r="N13" s="434"/>
    </row>
    <row r="14" spans="2:15" ht="21" customHeight="1" x14ac:dyDescent="0.15">
      <c r="B14" s="435"/>
      <c r="C14" s="436"/>
      <c r="D14" s="436"/>
      <c r="E14" s="436"/>
      <c r="F14" s="436"/>
      <c r="G14" s="436"/>
      <c r="H14" s="436"/>
      <c r="I14" s="436"/>
      <c r="J14" s="436"/>
      <c r="K14" s="436"/>
      <c r="L14" s="436"/>
      <c r="M14" s="436"/>
      <c r="N14" s="437"/>
    </row>
    <row r="15" spans="2:15" ht="21" customHeight="1" x14ac:dyDescent="0.15">
      <c r="B15" s="435"/>
      <c r="C15" s="436"/>
      <c r="D15" s="436"/>
      <c r="E15" s="436"/>
      <c r="F15" s="436"/>
      <c r="G15" s="436"/>
      <c r="H15" s="436"/>
      <c r="I15" s="436"/>
      <c r="J15" s="436"/>
      <c r="K15" s="436"/>
      <c r="L15" s="436"/>
      <c r="M15" s="436"/>
      <c r="N15" s="437"/>
    </row>
    <row r="16" spans="2:15" ht="21" customHeight="1" x14ac:dyDescent="0.15">
      <c r="B16" s="438"/>
      <c r="C16" s="439"/>
      <c r="D16" s="439"/>
      <c r="E16" s="439"/>
      <c r="F16" s="439"/>
      <c r="G16" s="439"/>
      <c r="H16" s="439"/>
      <c r="I16" s="439"/>
      <c r="J16" s="439"/>
      <c r="K16" s="439"/>
      <c r="L16" s="439"/>
      <c r="M16" s="439"/>
      <c r="N16" s="440"/>
    </row>
    <row r="17" spans="2:25" ht="12" customHeight="1" x14ac:dyDescent="0.15">
      <c r="B17" s="56"/>
      <c r="C17" s="56"/>
      <c r="D17" s="56"/>
      <c r="E17" s="56"/>
      <c r="F17" s="56"/>
      <c r="G17" s="37"/>
      <c r="H17" s="37"/>
      <c r="I17" s="37"/>
      <c r="J17" s="37"/>
      <c r="K17" s="37"/>
      <c r="L17" s="37"/>
      <c r="M17" s="37"/>
    </row>
    <row r="18" spans="2:25" ht="42" customHeight="1" x14ac:dyDescent="0.15">
      <c r="B18" s="35" t="s">
        <v>210</v>
      </c>
      <c r="C18" s="224"/>
      <c r="D18" s="225"/>
      <c r="E18" s="225"/>
      <c r="F18" s="225"/>
      <c r="G18" s="226"/>
      <c r="H18" s="329" t="s">
        <v>871</v>
      </c>
      <c r="I18" s="416"/>
      <c r="J18" s="416"/>
      <c r="K18" s="224"/>
      <c r="L18" s="417"/>
      <c r="M18" s="225"/>
      <c r="N18" s="226"/>
    </row>
    <row r="19" spans="2:25" ht="21" customHeight="1" x14ac:dyDescent="0.15">
      <c r="B19" s="424" t="s">
        <v>211</v>
      </c>
      <c r="C19" s="427"/>
      <c r="D19" s="428"/>
      <c r="E19" s="428"/>
      <c r="F19" s="428"/>
      <c r="G19" s="428"/>
      <c r="H19" s="428"/>
      <c r="I19" s="428"/>
      <c r="J19" s="428"/>
      <c r="K19" s="428"/>
      <c r="L19" s="428"/>
      <c r="M19" s="428"/>
      <c r="N19" s="429"/>
    </row>
    <row r="20" spans="2:25" ht="21" customHeight="1" x14ac:dyDescent="0.15">
      <c r="B20" s="425"/>
      <c r="C20" s="430"/>
      <c r="D20" s="431"/>
      <c r="E20" s="431"/>
      <c r="F20" s="431"/>
      <c r="G20" s="431"/>
      <c r="H20" s="431"/>
      <c r="I20" s="431"/>
      <c r="J20" s="431"/>
      <c r="K20" s="431"/>
      <c r="L20" s="431"/>
      <c r="M20" s="431"/>
      <c r="N20" s="402"/>
    </row>
    <row r="21" spans="2:25" ht="21" customHeight="1" x14ac:dyDescent="0.15">
      <c r="B21" s="425"/>
      <c r="C21" s="430"/>
      <c r="D21" s="431"/>
      <c r="E21" s="431"/>
      <c r="F21" s="431"/>
      <c r="G21" s="431"/>
      <c r="H21" s="431"/>
      <c r="I21" s="431"/>
      <c r="J21" s="431"/>
      <c r="K21" s="431"/>
      <c r="L21" s="431"/>
      <c r="M21" s="431"/>
      <c r="N21" s="402"/>
    </row>
    <row r="22" spans="2:25" ht="21" customHeight="1" x14ac:dyDescent="0.15">
      <c r="B22" s="425"/>
      <c r="C22" s="430"/>
      <c r="D22" s="431"/>
      <c r="E22" s="431"/>
      <c r="F22" s="431"/>
      <c r="G22" s="431"/>
      <c r="H22" s="431"/>
      <c r="I22" s="431"/>
      <c r="J22" s="431"/>
      <c r="K22" s="431"/>
      <c r="L22" s="431"/>
      <c r="M22" s="431"/>
      <c r="N22" s="402"/>
    </row>
    <row r="23" spans="2:25" ht="21" customHeight="1" x14ac:dyDescent="0.15">
      <c r="B23" s="425"/>
      <c r="C23" s="430"/>
      <c r="D23" s="431"/>
      <c r="E23" s="431"/>
      <c r="F23" s="431"/>
      <c r="G23" s="431"/>
      <c r="H23" s="431"/>
      <c r="I23" s="431"/>
      <c r="J23" s="431"/>
      <c r="K23" s="431"/>
      <c r="L23" s="431"/>
      <c r="M23" s="431"/>
      <c r="N23" s="402"/>
    </row>
    <row r="24" spans="2:25" ht="21" customHeight="1" x14ac:dyDescent="0.15">
      <c r="B24" s="425"/>
      <c r="C24" s="430"/>
      <c r="D24" s="431"/>
      <c r="E24" s="431"/>
      <c r="F24" s="431"/>
      <c r="G24" s="431"/>
      <c r="H24" s="431"/>
      <c r="I24" s="431"/>
      <c r="J24" s="431"/>
      <c r="K24" s="431"/>
      <c r="L24" s="431"/>
      <c r="M24" s="431"/>
      <c r="N24" s="402"/>
    </row>
    <row r="25" spans="2:25" ht="21" customHeight="1" x14ac:dyDescent="0.15">
      <c r="B25" s="426"/>
      <c r="C25" s="403"/>
      <c r="D25" s="404"/>
      <c r="E25" s="404"/>
      <c r="F25" s="404"/>
      <c r="G25" s="404"/>
      <c r="H25" s="404"/>
      <c r="I25" s="404"/>
      <c r="J25" s="404"/>
      <c r="K25" s="404"/>
      <c r="L25" s="404"/>
      <c r="M25" s="404"/>
      <c r="N25" s="405"/>
    </row>
    <row r="26" spans="2:25" ht="21" customHeight="1" x14ac:dyDescent="0.15">
      <c r="B26" s="424" t="s">
        <v>973</v>
      </c>
      <c r="C26" s="427"/>
      <c r="D26" s="428"/>
      <c r="E26" s="428"/>
      <c r="F26" s="428"/>
      <c r="G26" s="428"/>
      <c r="H26" s="428"/>
      <c r="I26" s="428"/>
      <c r="J26" s="428"/>
      <c r="K26" s="428"/>
      <c r="L26" s="428"/>
      <c r="M26" s="428"/>
      <c r="N26" s="429"/>
      <c r="Y26" s="1" t="s">
        <v>112</v>
      </c>
    </row>
    <row r="27" spans="2:25" ht="21" customHeight="1" x14ac:dyDescent="0.15">
      <c r="B27" s="425"/>
      <c r="C27" s="430"/>
      <c r="D27" s="431"/>
      <c r="E27" s="431"/>
      <c r="F27" s="431"/>
      <c r="G27" s="431"/>
      <c r="H27" s="431"/>
      <c r="I27" s="431"/>
      <c r="J27" s="431"/>
      <c r="K27" s="431"/>
      <c r="L27" s="431"/>
      <c r="M27" s="431"/>
      <c r="N27" s="402"/>
      <c r="Y27" s="1" t="s">
        <v>113</v>
      </c>
    </row>
    <row r="28" spans="2:25" ht="21" customHeight="1" x14ac:dyDescent="0.15">
      <c r="B28" s="425"/>
      <c r="C28" s="430"/>
      <c r="D28" s="431"/>
      <c r="E28" s="431"/>
      <c r="F28" s="431"/>
      <c r="G28" s="431"/>
      <c r="H28" s="431"/>
      <c r="I28" s="431"/>
      <c r="J28" s="431"/>
      <c r="K28" s="431"/>
      <c r="L28" s="431"/>
      <c r="M28" s="431"/>
      <c r="N28" s="402"/>
      <c r="Y28" s="1" t="s">
        <v>114</v>
      </c>
    </row>
    <row r="29" spans="2:25" ht="21" customHeight="1" x14ac:dyDescent="0.15">
      <c r="B29" s="425"/>
      <c r="C29" s="430"/>
      <c r="D29" s="431"/>
      <c r="E29" s="431"/>
      <c r="F29" s="431"/>
      <c r="G29" s="431"/>
      <c r="H29" s="431"/>
      <c r="I29" s="431"/>
      <c r="J29" s="431"/>
      <c r="K29" s="431"/>
      <c r="L29" s="431"/>
      <c r="M29" s="431"/>
      <c r="N29" s="402"/>
    </row>
    <row r="30" spans="2:25" ht="21" customHeight="1" x14ac:dyDescent="0.15">
      <c r="B30" s="425"/>
      <c r="C30" s="430"/>
      <c r="D30" s="431"/>
      <c r="E30" s="431"/>
      <c r="F30" s="431"/>
      <c r="G30" s="431"/>
      <c r="H30" s="431"/>
      <c r="I30" s="431"/>
      <c r="J30" s="431"/>
      <c r="K30" s="431"/>
      <c r="L30" s="431"/>
      <c r="M30" s="431"/>
      <c r="N30" s="402"/>
    </row>
    <row r="31" spans="2:25" ht="21" customHeight="1" x14ac:dyDescent="0.15">
      <c r="B31" s="426"/>
      <c r="C31" s="403"/>
      <c r="D31" s="404"/>
      <c r="E31" s="404"/>
      <c r="F31" s="404"/>
      <c r="G31" s="404"/>
      <c r="H31" s="404"/>
      <c r="I31" s="404"/>
      <c r="J31" s="404"/>
      <c r="K31" s="404"/>
      <c r="L31" s="404"/>
      <c r="M31" s="404"/>
      <c r="N31" s="405"/>
    </row>
    <row r="32" spans="2:25" ht="22.5" customHeight="1" x14ac:dyDescent="0.15">
      <c r="B32" s="412" t="s">
        <v>212</v>
      </c>
      <c r="C32" s="172"/>
      <c r="D32" s="418" t="s">
        <v>1009</v>
      </c>
      <c r="E32" s="419"/>
      <c r="F32" s="420"/>
      <c r="G32" s="174"/>
      <c r="H32" s="445" t="s">
        <v>1010</v>
      </c>
      <c r="I32" s="446"/>
      <c r="J32" s="447"/>
      <c r="K32" s="174"/>
      <c r="L32" s="445" t="s">
        <v>1017</v>
      </c>
      <c r="M32" s="446"/>
      <c r="N32" s="447"/>
      <c r="Y32" s="1" t="s">
        <v>215</v>
      </c>
    </row>
    <row r="33" spans="2:14" ht="36" customHeight="1" x14ac:dyDescent="0.15">
      <c r="B33" s="413"/>
      <c r="C33" s="173"/>
      <c r="D33" s="449" t="s">
        <v>1011</v>
      </c>
      <c r="E33" s="446"/>
      <c r="F33" s="447"/>
      <c r="G33" s="175"/>
      <c r="H33" s="450" t="s">
        <v>948</v>
      </c>
      <c r="I33" s="451"/>
      <c r="J33" s="452"/>
      <c r="K33" s="116"/>
      <c r="L33" s="448"/>
      <c r="M33" s="446"/>
      <c r="N33" s="447"/>
    </row>
    <row r="34" spans="2:14" ht="27.75" customHeight="1" x14ac:dyDescent="0.15">
      <c r="B34" s="414" t="s">
        <v>213</v>
      </c>
      <c r="C34" s="172"/>
      <c r="D34" s="418" t="s">
        <v>1012</v>
      </c>
      <c r="E34" s="419"/>
      <c r="F34" s="420"/>
      <c r="G34" s="174"/>
      <c r="H34" s="418" t="s">
        <v>1014</v>
      </c>
      <c r="I34" s="419"/>
      <c r="J34" s="420"/>
      <c r="K34" s="174"/>
      <c r="L34" s="418" t="s">
        <v>1016</v>
      </c>
      <c r="M34" s="419"/>
      <c r="N34" s="420"/>
    </row>
    <row r="35" spans="2:14" ht="25.5" customHeight="1" x14ac:dyDescent="0.15">
      <c r="B35" s="415"/>
      <c r="C35" s="173"/>
      <c r="D35" s="449" t="s">
        <v>1013</v>
      </c>
      <c r="E35" s="446"/>
      <c r="F35" s="447"/>
      <c r="G35" s="175"/>
      <c r="H35" s="449" t="s">
        <v>1015</v>
      </c>
      <c r="I35" s="446"/>
      <c r="J35" s="447"/>
      <c r="K35" s="89"/>
      <c r="L35" s="421"/>
      <c r="M35" s="422"/>
      <c r="N35" s="423"/>
    </row>
    <row r="36" spans="2:14" ht="60.75" customHeight="1" x14ac:dyDescent="0.15">
      <c r="B36" s="293" t="s">
        <v>872</v>
      </c>
      <c r="C36" s="293"/>
      <c r="D36" s="293"/>
      <c r="E36" s="293"/>
      <c r="F36" s="293"/>
      <c r="G36" s="293"/>
      <c r="H36" s="293"/>
      <c r="I36" s="293"/>
      <c r="J36" s="293"/>
      <c r="K36" s="293"/>
      <c r="L36" s="293"/>
      <c r="M36" s="293"/>
      <c r="N36" s="293"/>
    </row>
    <row r="37" spans="2:14" x14ac:dyDescent="0.15">
      <c r="B37" s="131" t="s">
        <v>873</v>
      </c>
      <c r="C37" s="443"/>
      <c r="D37" s="443"/>
      <c r="E37" s="443"/>
      <c r="F37" s="443"/>
      <c r="G37" s="443"/>
      <c r="H37" s="242" t="s">
        <v>874</v>
      </c>
      <c r="I37" s="322"/>
      <c r="J37" s="322"/>
      <c r="K37" s="443"/>
      <c r="L37" s="444"/>
      <c r="M37" s="444"/>
      <c r="N37" s="444"/>
    </row>
  </sheetData>
  <sheetProtection sheet="1" objects="1" scenarios="1" formatCells="0" formatRows="0" selectLockedCells="1"/>
  <mergeCells count="32">
    <mergeCell ref="B36:N36"/>
    <mergeCell ref="C37:G37"/>
    <mergeCell ref="H37:J37"/>
    <mergeCell ref="K37:N37"/>
    <mergeCell ref="L32:N32"/>
    <mergeCell ref="L33:N33"/>
    <mergeCell ref="D33:F33"/>
    <mergeCell ref="D34:F34"/>
    <mergeCell ref="D35:F35"/>
    <mergeCell ref="H32:J32"/>
    <mergeCell ref="H33:J33"/>
    <mergeCell ref="H34:J34"/>
    <mergeCell ref="H35:J35"/>
    <mergeCell ref="K9:M9"/>
    <mergeCell ref="J7:N7"/>
    <mergeCell ref="J8:N8"/>
    <mergeCell ref="L2:M2"/>
    <mergeCell ref="K3:N3"/>
    <mergeCell ref="B11:L11"/>
    <mergeCell ref="B32:B33"/>
    <mergeCell ref="B34:B35"/>
    <mergeCell ref="H18:J18"/>
    <mergeCell ref="C18:G18"/>
    <mergeCell ref="K18:N18"/>
    <mergeCell ref="L34:N34"/>
    <mergeCell ref="L35:N35"/>
    <mergeCell ref="D32:F32"/>
    <mergeCell ref="B19:B25"/>
    <mergeCell ref="C19:N25"/>
    <mergeCell ref="B26:B31"/>
    <mergeCell ref="C26:N31"/>
    <mergeCell ref="B13:N16"/>
  </mergeCells>
  <phoneticPr fontId="13"/>
  <dataValidations count="1">
    <dataValidation type="list" allowBlank="1" showInputMessage="1" showErrorMessage="1" sqref="C32:C35 K34 K32 G32:G35">
      <formula1>$Y$32:$Y$33</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45"/>
  <sheetViews>
    <sheetView showGridLines="0" zoomScaleNormal="100" zoomScaleSheetLayoutView="115" workbookViewId="0">
      <selection activeCell="B26" sqref="B26:J28"/>
    </sheetView>
  </sheetViews>
  <sheetFormatPr defaultRowHeight="14.25" x14ac:dyDescent="0.15"/>
  <cols>
    <col min="1" max="10" width="8.625" style="1" customWidth="1"/>
    <col min="11" max="83" width="0" style="1" hidden="1" customWidth="1"/>
    <col min="84" max="16384" width="9" style="1"/>
  </cols>
  <sheetData>
    <row r="2" spans="1:10" ht="21" customHeight="1" x14ac:dyDescent="0.15">
      <c r="B2" s="453" t="s">
        <v>216</v>
      </c>
      <c r="C2" s="454"/>
      <c r="D2" s="37"/>
      <c r="E2" s="37"/>
      <c r="F2" s="56"/>
      <c r="G2" s="37"/>
      <c r="J2" s="185" t="s">
        <v>1007</v>
      </c>
    </row>
    <row r="3" spans="1:10" ht="21" customHeight="1" x14ac:dyDescent="0.15">
      <c r="A3" s="29"/>
      <c r="B3" s="56"/>
      <c r="C3" s="56"/>
      <c r="D3" s="56"/>
      <c r="E3" s="56"/>
      <c r="F3" s="56"/>
      <c r="G3" s="56"/>
      <c r="H3" s="56"/>
      <c r="I3" s="56"/>
      <c r="J3" s="56"/>
    </row>
    <row r="4" spans="1:10" ht="21" customHeight="1" x14ac:dyDescent="0.15">
      <c r="A4" s="29"/>
      <c r="B4" s="56"/>
      <c r="C4" s="56"/>
      <c r="D4" s="56"/>
      <c r="E4" s="68" t="s">
        <v>223</v>
      </c>
      <c r="F4" s="36"/>
      <c r="G4" s="56"/>
      <c r="H4" s="56"/>
      <c r="I4" s="56"/>
      <c r="J4" s="56"/>
    </row>
    <row r="5" spans="1:10" ht="21" customHeight="1" x14ac:dyDescent="0.15">
      <c r="A5" s="29"/>
      <c r="B5" s="56"/>
      <c r="C5" s="56"/>
      <c r="D5" s="56"/>
      <c r="E5" s="56"/>
      <c r="F5" s="56"/>
      <c r="G5" s="56"/>
      <c r="H5" s="56"/>
      <c r="I5" s="56"/>
      <c r="J5" s="56"/>
    </row>
    <row r="6" spans="1:10" ht="21" customHeight="1" x14ac:dyDescent="0.15">
      <c r="A6" s="29"/>
      <c r="B6" s="48" t="s">
        <v>217</v>
      </c>
      <c r="C6" s="49"/>
      <c r="D6" s="224"/>
      <c r="E6" s="417"/>
      <c r="F6" s="417"/>
      <c r="G6" s="417"/>
      <c r="H6" s="417"/>
      <c r="I6" s="417"/>
      <c r="J6" s="455"/>
    </row>
    <row r="7" spans="1:10" ht="21" customHeight="1" x14ac:dyDescent="0.15">
      <c r="A7" s="29"/>
      <c r="B7" s="48" t="s">
        <v>218</v>
      </c>
      <c r="C7" s="49"/>
      <c r="D7" s="224"/>
      <c r="E7" s="417"/>
      <c r="F7" s="417"/>
      <c r="G7" s="417"/>
      <c r="H7" s="417"/>
      <c r="I7" s="417"/>
      <c r="J7" s="455"/>
    </row>
    <row r="8" spans="1:10" ht="21" customHeight="1" x14ac:dyDescent="0.15">
      <c r="A8" s="29"/>
      <c r="B8" s="48" t="s">
        <v>219</v>
      </c>
      <c r="C8" s="49"/>
      <c r="D8" s="224"/>
      <c r="E8" s="225"/>
      <c r="F8" s="225"/>
      <c r="G8" s="225"/>
      <c r="H8" s="225"/>
      <c r="I8" s="225"/>
      <c r="J8" s="184" t="s">
        <v>176</v>
      </c>
    </row>
    <row r="9" spans="1:10" ht="21" customHeight="1" x14ac:dyDescent="0.15">
      <c r="A9" s="29"/>
      <c r="B9" s="48" t="s">
        <v>220</v>
      </c>
      <c r="C9" s="49"/>
      <c r="D9" s="224"/>
      <c r="E9" s="417"/>
      <c r="F9" s="417"/>
      <c r="G9" s="417"/>
      <c r="H9" s="417"/>
      <c r="I9" s="417"/>
      <c r="J9" s="455"/>
    </row>
    <row r="10" spans="1:10" ht="21" customHeight="1" x14ac:dyDescent="0.15">
      <c r="A10" s="29"/>
      <c r="B10" s="48" t="s">
        <v>221</v>
      </c>
      <c r="C10" s="49"/>
      <c r="D10" s="224"/>
      <c r="E10" s="417"/>
      <c r="F10" s="417"/>
      <c r="G10" s="417"/>
      <c r="H10" s="417"/>
      <c r="I10" s="417"/>
      <c r="J10" s="455"/>
    </row>
    <row r="11" spans="1:10" ht="21" customHeight="1" x14ac:dyDescent="0.15">
      <c r="B11" s="40" t="s">
        <v>222</v>
      </c>
      <c r="C11" s="6"/>
      <c r="D11" s="456"/>
      <c r="E11" s="417"/>
      <c r="F11" s="417"/>
      <c r="G11" s="417"/>
      <c r="H11" s="417"/>
      <c r="I11" s="417"/>
      <c r="J11" s="455"/>
    </row>
    <row r="12" spans="1:10" ht="21" customHeight="1" x14ac:dyDescent="0.15"/>
    <row r="13" spans="1:10" ht="42" customHeight="1" x14ac:dyDescent="0.15">
      <c r="B13" s="282" t="s">
        <v>224</v>
      </c>
      <c r="C13" s="282"/>
      <c r="D13" s="282"/>
      <c r="E13" s="209"/>
      <c r="F13" s="209"/>
      <c r="G13" s="209"/>
      <c r="H13" s="209"/>
      <c r="I13" s="209"/>
      <c r="J13" s="209"/>
    </row>
    <row r="14" spans="1:10" ht="42" customHeight="1" x14ac:dyDescent="0.15">
      <c r="B14" s="242" t="s">
        <v>225</v>
      </c>
      <c r="C14" s="242"/>
      <c r="D14" s="242"/>
      <c r="E14" s="209"/>
      <c r="F14" s="209"/>
      <c r="G14" s="209"/>
      <c r="H14" s="209"/>
      <c r="I14" s="209"/>
      <c r="J14" s="209"/>
    </row>
    <row r="15" spans="1:10" ht="21" customHeight="1" x14ac:dyDescent="0.15"/>
    <row r="16" spans="1:10" ht="21" customHeight="1" x14ac:dyDescent="0.15">
      <c r="B16" s="464" t="s">
        <v>226</v>
      </c>
      <c r="C16" s="465"/>
      <c r="D16" s="465"/>
      <c r="E16" s="465"/>
      <c r="F16" s="465"/>
      <c r="G16" s="465"/>
      <c r="H16" s="465"/>
      <c r="I16" s="465"/>
      <c r="J16" s="466"/>
    </row>
    <row r="17" spans="2:10" ht="21" customHeight="1" x14ac:dyDescent="0.15">
      <c r="B17" s="467"/>
      <c r="C17" s="468"/>
      <c r="D17" s="468"/>
      <c r="E17" s="468"/>
      <c r="F17" s="468"/>
      <c r="G17" s="468"/>
      <c r="H17" s="468"/>
      <c r="I17" s="468"/>
      <c r="J17" s="469"/>
    </row>
    <row r="18" spans="2:10" ht="21.95" customHeight="1" x14ac:dyDescent="0.15">
      <c r="B18" s="473" t="s">
        <v>227</v>
      </c>
      <c r="C18" s="474"/>
      <c r="D18" s="474"/>
      <c r="E18" s="474"/>
      <c r="F18" s="474"/>
      <c r="G18" s="474"/>
      <c r="H18" s="474"/>
      <c r="I18" s="474"/>
      <c r="J18" s="475"/>
    </row>
    <row r="19" spans="2:10" ht="21.95" customHeight="1" x14ac:dyDescent="0.15">
      <c r="B19" s="476"/>
      <c r="C19" s="477"/>
      <c r="D19" s="477"/>
      <c r="E19" s="477"/>
      <c r="F19" s="477"/>
      <c r="G19" s="477"/>
      <c r="H19" s="477"/>
      <c r="I19" s="477"/>
      <c r="J19" s="478"/>
    </row>
    <row r="20" spans="2:10" ht="21.95" customHeight="1" x14ac:dyDescent="0.15">
      <c r="B20" s="457"/>
      <c r="C20" s="458"/>
      <c r="D20" s="458"/>
      <c r="E20" s="458"/>
      <c r="F20" s="458"/>
      <c r="G20" s="458"/>
      <c r="H20" s="458"/>
      <c r="I20" s="458"/>
      <c r="J20" s="459"/>
    </row>
    <row r="21" spans="2:10" ht="21.95" customHeight="1" x14ac:dyDescent="0.15">
      <c r="B21" s="460"/>
      <c r="C21" s="458"/>
      <c r="D21" s="458"/>
      <c r="E21" s="458"/>
      <c r="F21" s="458"/>
      <c r="G21" s="458"/>
      <c r="H21" s="458"/>
      <c r="I21" s="458"/>
      <c r="J21" s="459"/>
    </row>
    <row r="22" spans="2:10" ht="56.25" customHeight="1" x14ac:dyDescent="0.15">
      <c r="B22" s="461"/>
      <c r="C22" s="462"/>
      <c r="D22" s="462"/>
      <c r="E22" s="462"/>
      <c r="F22" s="462"/>
      <c r="G22" s="462"/>
      <c r="H22" s="462"/>
      <c r="I22" s="462"/>
      <c r="J22" s="463"/>
    </row>
    <row r="23" spans="2:10" ht="21" customHeight="1" x14ac:dyDescent="0.15">
      <c r="B23" s="470" t="s">
        <v>1008</v>
      </c>
      <c r="C23" s="471"/>
      <c r="D23" s="471"/>
      <c r="E23" s="471"/>
      <c r="F23" s="471"/>
      <c r="G23" s="471"/>
      <c r="H23" s="471"/>
      <c r="I23" s="471"/>
      <c r="J23" s="472"/>
    </row>
    <row r="24" spans="2:10" ht="21.95" customHeight="1" x14ac:dyDescent="0.15">
      <c r="B24" s="473" t="s">
        <v>228</v>
      </c>
      <c r="C24" s="474"/>
      <c r="D24" s="474"/>
      <c r="E24" s="474"/>
      <c r="F24" s="474"/>
      <c r="G24" s="474"/>
      <c r="H24" s="474"/>
      <c r="I24" s="474"/>
      <c r="J24" s="475"/>
    </row>
    <row r="25" spans="2:10" ht="21.95" customHeight="1" x14ac:dyDescent="0.15">
      <c r="B25" s="476"/>
      <c r="C25" s="477"/>
      <c r="D25" s="477"/>
      <c r="E25" s="477"/>
      <c r="F25" s="477"/>
      <c r="G25" s="477"/>
      <c r="H25" s="477"/>
      <c r="I25" s="477"/>
      <c r="J25" s="478"/>
    </row>
    <row r="26" spans="2:10" ht="21.95" customHeight="1" x14ac:dyDescent="0.15">
      <c r="B26" s="457"/>
      <c r="C26" s="458"/>
      <c r="D26" s="458"/>
      <c r="E26" s="458"/>
      <c r="F26" s="458"/>
      <c r="G26" s="458"/>
      <c r="H26" s="458"/>
      <c r="I26" s="458"/>
      <c r="J26" s="459"/>
    </row>
    <row r="27" spans="2:10" ht="21.95" customHeight="1" x14ac:dyDescent="0.15">
      <c r="B27" s="460"/>
      <c r="C27" s="458"/>
      <c r="D27" s="458"/>
      <c r="E27" s="458"/>
      <c r="F27" s="458"/>
      <c r="G27" s="458"/>
      <c r="H27" s="458"/>
      <c r="I27" s="458"/>
      <c r="J27" s="459"/>
    </row>
    <row r="28" spans="2:10" ht="49.5" customHeight="1" x14ac:dyDescent="0.15">
      <c r="B28" s="461"/>
      <c r="C28" s="462"/>
      <c r="D28" s="462"/>
      <c r="E28" s="462"/>
      <c r="F28" s="462"/>
      <c r="G28" s="462"/>
      <c r="H28" s="462"/>
      <c r="I28" s="462"/>
      <c r="J28" s="463"/>
    </row>
    <row r="30" spans="2:10" x14ac:dyDescent="0.15">
      <c r="B30" s="199"/>
      <c r="C30" s="199"/>
      <c r="D30" s="199"/>
      <c r="E30" s="199"/>
      <c r="F30" s="199"/>
    </row>
    <row r="37" hidden="1" x14ac:dyDescent="0.15"/>
    <row r="38" hidden="1" x14ac:dyDescent="0.15"/>
    <row r="39" hidden="1" x14ac:dyDescent="0.15"/>
    <row r="40" hidden="1" x14ac:dyDescent="0.15"/>
    <row r="41" hidden="1" x14ac:dyDescent="0.15"/>
    <row r="42" hidden="1" x14ac:dyDescent="0.15"/>
    <row r="43" hidden="1" x14ac:dyDescent="0.15"/>
    <row r="44" hidden="1" x14ac:dyDescent="0.15"/>
    <row r="45" hidden="1" x14ac:dyDescent="0.15"/>
    <row r="46" hidden="1" x14ac:dyDescent="0.15"/>
    <row r="47" hidden="1" x14ac:dyDescent="0.15"/>
    <row r="48"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row r="60" hidden="1" x14ac:dyDescent="0.15"/>
    <row r="61" hidden="1" x14ac:dyDescent="0.15"/>
    <row r="62" hidden="1"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sheetData>
  <sheetProtection sheet="1" objects="1" scenarios="1" formatCells="0" formatRows="0" selectLockedCells="1"/>
  <mergeCells count="18">
    <mergeCell ref="B30:F30"/>
    <mergeCell ref="B26:J28"/>
    <mergeCell ref="B16:J17"/>
    <mergeCell ref="B23:J23"/>
    <mergeCell ref="B18:J19"/>
    <mergeCell ref="B20:J22"/>
    <mergeCell ref="B24:J25"/>
    <mergeCell ref="D11:J11"/>
    <mergeCell ref="D8:I8"/>
    <mergeCell ref="B13:D13"/>
    <mergeCell ref="B14:D14"/>
    <mergeCell ref="E13:J13"/>
    <mergeCell ref="E14:J14"/>
    <mergeCell ref="B2:C2"/>
    <mergeCell ref="D6:J6"/>
    <mergeCell ref="D7:J7"/>
    <mergeCell ref="D9:J9"/>
    <mergeCell ref="D10:J10"/>
  </mergeCells>
  <phoneticPr fontId="13"/>
  <pageMargins left="0.70866141732283472" right="0.70866141732283472"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V289"/>
  <sheetViews>
    <sheetView zoomScale="80" zoomScaleNormal="80" workbookViewId="0">
      <selection activeCell="B28" sqref="B28:I28"/>
    </sheetView>
  </sheetViews>
  <sheetFormatPr defaultRowHeight="13.5" x14ac:dyDescent="0.15"/>
  <cols>
    <col min="1" max="1" width="8.5" style="21" customWidth="1"/>
    <col min="2" max="2" width="8.5" style="22" customWidth="1"/>
    <col min="3" max="4" width="28.5" style="22" customWidth="1"/>
    <col min="5" max="5" width="14.375" style="21" customWidth="1"/>
    <col min="6" max="7" width="17.875" style="21" customWidth="1"/>
    <col min="8" max="8" width="14.375" style="21" customWidth="1"/>
    <col min="9" max="9" width="15.75" style="21" bestFit="1" customWidth="1"/>
    <col min="10" max="11" width="38.75" style="21" customWidth="1"/>
    <col min="12" max="12" width="28.125" style="21" customWidth="1"/>
    <col min="13" max="13" width="38.75" style="21" customWidth="1"/>
    <col min="14" max="14" width="18.25" style="22" bestFit="1" customWidth="1"/>
    <col min="15" max="15" width="28.5" style="22" customWidth="1"/>
    <col min="16" max="16" width="35.75" style="22" bestFit="1" customWidth="1"/>
    <col min="17" max="22" width="28.5" style="21" customWidth="1"/>
    <col min="23" max="23" width="25.75" style="21" bestFit="1" customWidth="1"/>
    <col min="24" max="24" width="28.5" style="21" customWidth="1"/>
    <col min="25" max="25" width="20.75" style="21" bestFit="1" customWidth="1"/>
    <col min="26" max="26" width="38.25" style="21" bestFit="1" customWidth="1"/>
    <col min="27" max="27" width="25.75" style="21" bestFit="1" customWidth="1"/>
    <col min="28" max="29" width="25.75" style="21" customWidth="1"/>
    <col min="30" max="30" width="28.5" style="21" customWidth="1"/>
    <col min="31" max="31" width="20.75" style="21" bestFit="1" customWidth="1"/>
    <col min="32" max="32" width="28.5" style="21" customWidth="1"/>
    <col min="33" max="33" width="38.25" style="21" bestFit="1" customWidth="1"/>
    <col min="34" max="36" width="28.5" style="21" customWidth="1"/>
    <col min="37" max="37" width="25.75" style="21" bestFit="1" customWidth="1"/>
    <col min="38" max="38" width="28.5" style="21" customWidth="1"/>
    <col min="39" max="39" width="20.75" style="21" bestFit="1" customWidth="1"/>
    <col min="40" max="40" width="38.25" style="21" bestFit="1" customWidth="1"/>
    <col min="41" max="41" width="25.75" style="21" bestFit="1" customWidth="1"/>
    <col min="42" max="43" width="25.75" style="21" customWidth="1"/>
    <col min="44" max="44" width="28.5" style="21" customWidth="1"/>
    <col min="45" max="45" width="20.75" style="21" bestFit="1" customWidth="1"/>
    <col min="46" max="46" width="28.5" style="21" customWidth="1"/>
    <col min="47" max="47" width="38.25" style="21" bestFit="1" customWidth="1"/>
    <col min="48" max="49" width="38.25" style="21" customWidth="1"/>
    <col min="50" max="50" width="28.5" style="21" customWidth="1"/>
    <col min="51" max="51" width="25.75" style="21" bestFit="1" customWidth="1"/>
    <col min="52" max="52" width="41.625" style="21" customWidth="1"/>
    <col min="53" max="53" width="20.75" style="21" bestFit="1" customWidth="1"/>
    <col min="54" max="54" width="38.25" style="21" bestFit="1" customWidth="1"/>
    <col min="55" max="55" width="25.75" style="21" bestFit="1" customWidth="1"/>
    <col min="56" max="60" width="25.75" style="21" customWidth="1"/>
    <col min="61" max="61" width="38.25" style="21" bestFit="1" customWidth="1"/>
    <col min="62" max="67" width="25.75" style="21" customWidth="1"/>
    <col min="68" max="68" width="38.25" style="21" bestFit="1" customWidth="1"/>
    <col min="69" max="74" width="25.75" style="21" customWidth="1"/>
    <col min="75" max="75" width="38.25" style="21" bestFit="1" customWidth="1"/>
    <col min="76" max="81" width="25.75" style="21" customWidth="1"/>
    <col min="82" max="82" width="38.25" style="21" bestFit="1" customWidth="1"/>
    <col min="83" max="84" width="38.25" style="21" customWidth="1"/>
    <col min="85" max="85" width="25.75" style="21" customWidth="1"/>
    <col min="86" max="87" width="10.625" style="21" customWidth="1"/>
    <col min="88" max="102" width="9" style="21"/>
    <col min="103" max="103" width="15.125" style="21" customWidth="1"/>
    <col min="104" max="104" width="10.875" style="21" customWidth="1"/>
    <col min="105" max="108" width="9" style="21"/>
    <col min="109" max="109" width="12.875" style="21" customWidth="1"/>
    <col min="110" max="110" width="11.625" style="21" customWidth="1"/>
    <col min="111" max="111" width="11.375" style="21" customWidth="1"/>
    <col min="112" max="112" width="9" style="21"/>
    <col min="113" max="113" width="10.25" style="21" customWidth="1"/>
    <col min="114" max="179" width="9" style="21"/>
    <col min="180" max="180" width="10.25" style="21" customWidth="1"/>
    <col min="181" max="186" width="9" style="21"/>
    <col min="187" max="187" width="14.625" style="21" customWidth="1"/>
    <col min="188" max="188" width="9" style="21"/>
    <col min="189" max="189" width="10.875" style="21" customWidth="1"/>
    <col min="190" max="209" width="9" style="21"/>
    <col min="210" max="210" width="11.5" style="21" customWidth="1"/>
    <col min="211" max="212" width="9" style="21"/>
    <col min="213" max="213" width="10.375" style="21" customWidth="1"/>
    <col min="214" max="214" width="9" style="21"/>
    <col min="215" max="215" width="10.625" style="21" customWidth="1"/>
    <col min="216" max="217" width="9" style="21"/>
    <col min="218" max="218" width="10.25" style="21" customWidth="1"/>
    <col min="219" max="16384" width="9" style="21"/>
  </cols>
  <sheetData>
    <row r="1" spans="1:256" ht="26.25" customHeight="1" thickBot="1" x14ac:dyDescent="0.2">
      <c r="A1" s="86">
        <v>1</v>
      </c>
      <c r="B1" s="98">
        <v>2</v>
      </c>
      <c r="C1" s="100">
        <v>3</v>
      </c>
      <c r="D1" s="87">
        <v>4</v>
      </c>
      <c r="E1" s="87">
        <v>5</v>
      </c>
      <c r="F1" s="98">
        <v>6</v>
      </c>
      <c r="G1" s="88">
        <v>7</v>
      </c>
      <c r="H1" s="100">
        <v>8</v>
      </c>
      <c r="I1" s="87">
        <v>9</v>
      </c>
      <c r="J1" s="87">
        <v>10</v>
      </c>
      <c r="K1" s="88">
        <v>11</v>
      </c>
      <c r="L1" s="150">
        <v>12</v>
      </c>
      <c r="M1" s="100">
        <v>13</v>
      </c>
      <c r="N1" s="87">
        <v>14</v>
      </c>
      <c r="O1" s="87">
        <v>15</v>
      </c>
      <c r="P1" s="87">
        <v>16</v>
      </c>
      <c r="Q1" s="87">
        <v>17</v>
      </c>
      <c r="R1" s="87">
        <v>18</v>
      </c>
      <c r="S1" s="87">
        <v>19</v>
      </c>
      <c r="T1" s="87">
        <v>20</v>
      </c>
      <c r="U1" s="87">
        <v>21</v>
      </c>
      <c r="V1" s="87">
        <v>22</v>
      </c>
      <c r="W1" s="87">
        <v>23</v>
      </c>
      <c r="X1" s="87">
        <v>24</v>
      </c>
      <c r="Y1" s="87">
        <v>25</v>
      </c>
      <c r="Z1" s="87">
        <v>26</v>
      </c>
      <c r="AA1" s="87">
        <v>27</v>
      </c>
      <c r="AB1" s="87">
        <v>28</v>
      </c>
      <c r="AC1" s="87">
        <v>29</v>
      </c>
      <c r="AD1" s="87">
        <v>30</v>
      </c>
      <c r="AE1" s="87">
        <v>31</v>
      </c>
      <c r="AF1" s="87">
        <v>32</v>
      </c>
      <c r="AG1" s="87">
        <v>33</v>
      </c>
      <c r="AH1" s="87">
        <v>34</v>
      </c>
      <c r="AI1" s="87">
        <v>35</v>
      </c>
      <c r="AJ1" s="87">
        <v>36</v>
      </c>
      <c r="AK1" s="87">
        <v>37</v>
      </c>
      <c r="AL1" s="87">
        <v>38</v>
      </c>
      <c r="AM1" s="87">
        <v>39</v>
      </c>
      <c r="AN1" s="87">
        <v>40</v>
      </c>
      <c r="AO1" s="87">
        <v>41</v>
      </c>
      <c r="AP1" s="87">
        <v>42</v>
      </c>
      <c r="AQ1" s="87">
        <v>43</v>
      </c>
      <c r="AR1" s="87">
        <v>44</v>
      </c>
      <c r="AS1" s="87">
        <v>45</v>
      </c>
      <c r="AT1" s="87">
        <v>46</v>
      </c>
      <c r="AU1" s="87">
        <v>47</v>
      </c>
      <c r="AV1" s="98">
        <v>48</v>
      </c>
      <c r="AW1" s="98">
        <v>49</v>
      </c>
      <c r="AX1" s="88">
        <v>50</v>
      </c>
      <c r="AY1" s="100">
        <v>51</v>
      </c>
      <c r="AZ1" s="87">
        <v>52</v>
      </c>
      <c r="BA1" s="87">
        <v>53</v>
      </c>
      <c r="BB1" s="87">
        <v>54</v>
      </c>
      <c r="BC1" s="87">
        <v>55</v>
      </c>
      <c r="BD1" s="87">
        <v>56</v>
      </c>
      <c r="BE1" s="87">
        <v>57</v>
      </c>
      <c r="BF1" s="87">
        <v>58</v>
      </c>
      <c r="BG1" s="87">
        <v>59</v>
      </c>
      <c r="BH1" s="87">
        <v>60</v>
      </c>
      <c r="BI1" s="87">
        <v>61</v>
      </c>
      <c r="BJ1" s="87">
        <v>62</v>
      </c>
      <c r="BK1" s="87">
        <v>63</v>
      </c>
      <c r="BL1" s="87">
        <v>64</v>
      </c>
      <c r="BM1" s="87">
        <v>65</v>
      </c>
      <c r="BN1" s="87">
        <v>66</v>
      </c>
      <c r="BO1" s="87">
        <v>67</v>
      </c>
      <c r="BP1" s="87">
        <v>68</v>
      </c>
      <c r="BQ1" s="87">
        <v>69</v>
      </c>
      <c r="BR1" s="87">
        <v>70</v>
      </c>
      <c r="BS1" s="87">
        <v>71</v>
      </c>
      <c r="BT1" s="87">
        <v>72</v>
      </c>
      <c r="BU1" s="87">
        <v>73</v>
      </c>
      <c r="BV1" s="87">
        <v>74</v>
      </c>
      <c r="BW1" s="87">
        <v>75</v>
      </c>
      <c r="BX1" s="87">
        <v>76</v>
      </c>
      <c r="BY1" s="87">
        <v>77</v>
      </c>
      <c r="BZ1" s="87">
        <v>78</v>
      </c>
      <c r="CA1" s="87">
        <v>79</v>
      </c>
      <c r="CB1" s="87">
        <v>80</v>
      </c>
      <c r="CC1" s="87">
        <v>81</v>
      </c>
      <c r="CD1" s="87">
        <v>82</v>
      </c>
      <c r="CE1" s="98">
        <v>83</v>
      </c>
      <c r="CF1" s="98">
        <v>84</v>
      </c>
      <c r="CG1" s="88">
        <v>85</v>
      </c>
      <c r="CH1" s="100">
        <v>86</v>
      </c>
      <c r="CI1" s="87">
        <v>87</v>
      </c>
      <c r="CJ1" s="87">
        <v>88</v>
      </c>
      <c r="CK1" s="87">
        <v>89</v>
      </c>
      <c r="CL1" s="87">
        <v>90</v>
      </c>
      <c r="CM1" s="87">
        <v>91</v>
      </c>
      <c r="CN1" s="87">
        <v>92</v>
      </c>
      <c r="CO1" s="87">
        <v>93</v>
      </c>
      <c r="CP1" s="87">
        <v>94</v>
      </c>
      <c r="CQ1" s="87">
        <v>95</v>
      </c>
      <c r="CR1" s="87">
        <v>96</v>
      </c>
      <c r="CS1" s="87">
        <v>97</v>
      </c>
      <c r="CT1" s="87">
        <v>98</v>
      </c>
      <c r="CU1" s="87">
        <v>99</v>
      </c>
      <c r="CV1" s="87">
        <v>100</v>
      </c>
      <c r="CW1" s="88">
        <v>101</v>
      </c>
      <c r="CX1" s="100">
        <v>102</v>
      </c>
      <c r="CY1" s="87">
        <v>103</v>
      </c>
      <c r="CZ1" s="87">
        <v>104</v>
      </c>
      <c r="DA1" s="88">
        <v>105</v>
      </c>
      <c r="DB1" s="100">
        <v>106</v>
      </c>
      <c r="DC1" s="87">
        <v>107</v>
      </c>
      <c r="DD1" s="87">
        <v>108</v>
      </c>
      <c r="DE1" s="87">
        <v>109</v>
      </c>
      <c r="DF1" s="88">
        <v>110</v>
      </c>
      <c r="DG1" s="100">
        <v>111</v>
      </c>
      <c r="DH1" s="87">
        <v>112</v>
      </c>
      <c r="DI1" s="87">
        <v>113</v>
      </c>
      <c r="DJ1" s="87">
        <v>114</v>
      </c>
      <c r="DK1" s="87">
        <v>115</v>
      </c>
      <c r="DL1" s="87">
        <v>116</v>
      </c>
      <c r="DM1" s="87">
        <v>117</v>
      </c>
      <c r="DN1" s="87">
        <v>118</v>
      </c>
      <c r="DO1" s="87">
        <v>119</v>
      </c>
      <c r="DP1" s="87">
        <v>120</v>
      </c>
      <c r="DQ1" s="87">
        <v>121</v>
      </c>
      <c r="DR1" s="87">
        <v>122</v>
      </c>
      <c r="DS1" s="87">
        <v>123</v>
      </c>
      <c r="DT1" s="88">
        <v>124</v>
      </c>
      <c r="DU1" s="100">
        <v>125</v>
      </c>
      <c r="DV1" s="87">
        <v>126</v>
      </c>
      <c r="DW1" s="87">
        <v>127</v>
      </c>
      <c r="DX1" s="87">
        <v>128</v>
      </c>
      <c r="DY1" s="87">
        <v>129</v>
      </c>
      <c r="DZ1" s="87">
        <v>130</v>
      </c>
      <c r="EA1" s="87">
        <v>131</v>
      </c>
      <c r="EB1" s="87">
        <v>132</v>
      </c>
      <c r="EC1" s="87">
        <v>133</v>
      </c>
      <c r="ED1" s="87">
        <v>134</v>
      </c>
      <c r="EE1" s="87">
        <v>135</v>
      </c>
      <c r="EF1" s="87">
        <v>136</v>
      </c>
      <c r="EG1" s="87">
        <v>137</v>
      </c>
      <c r="EH1" s="87">
        <v>138</v>
      </c>
      <c r="EI1" s="87">
        <v>139</v>
      </c>
      <c r="EJ1" s="87">
        <v>140</v>
      </c>
      <c r="EK1" s="87">
        <v>141</v>
      </c>
      <c r="EL1" s="87">
        <v>142</v>
      </c>
      <c r="EM1" s="87">
        <v>143</v>
      </c>
      <c r="EN1" s="87">
        <v>144</v>
      </c>
      <c r="EO1" s="87">
        <v>145</v>
      </c>
      <c r="EP1" s="87">
        <v>146</v>
      </c>
      <c r="EQ1" s="87">
        <v>147</v>
      </c>
      <c r="ER1" s="87">
        <v>148</v>
      </c>
      <c r="ES1" s="87">
        <v>149</v>
      </c>
      <c r="ET1" s="87">
        <v>150</v>
      </c>
      <c r="EU1" s="87">
        <v>151</v>
      </c>
      <c r="EV1" s="87">
        <v>152</v>
      </c>
      <c r="EW1" s="87">
        <v>153</v>
      </c>
      <c r="EX1" s="87">
        <v>154</v>
      </c>
      <c r="EY1" s="87">
        <v>155</v>
      </c>
      <c r="EZ1" s="87">
        <v>156</v>
      </c>
      <c r="FA1" s="87">
        <v>157</v>
      </c>
      <c r="FB1" s="87">
        <v>158</v>
      </c>
      <c r="FC1" s="87">
        <v>159</v>
      </c>
      <c r="FD1" s="87">
        <v>160</v>
      </c>
      <c r="FE1" s="87">
        <v>161</v>
      </c>
      <c r="FF1" s="87">
        <v>162</v>
      </c>
      <c r="FG1" s="87">
        <v>163</v>
      </c>
      <c r="FH1" s="87">
        <v>164</v>
      </c>
      <c r="FI1" s="87">
        <v>165</v>
      </c>
      <c r="FJ1" s="87">
        <v>166</v>
      </c>
      <c r="FK1" s="87">
        <v>167</v>
      </c>
      <c r="FL1" s="87">
        <v>168</v>
      </c>
      <c r="FM1" s="87">
        <v>169</v>
      </c>
      <c r="FN1" s="87">
        <v>170</v>
      </c>
      <c r="FO1" s="87">
        <v>171</v>
      </c>
      <c r="FP1" s="87">
        <v>172</v>
      </c>
      <c r="FQ1" s="87">
        <v>173</v>
      </c>
      <c r="FR1" s="87">
        <v>174</v>
      </c>
      <c r="FS1" s="87">
        <v>175</v>
      </c>
      <c r="FT1" s="87">
        <v>176</v>
      </c>
      <c r="FU1" s="87">
        <v>177</v>
      </c>
      <c r="FV1" s="87">
        <v>178</v>
      </c>
      <c r="FW1" s="87">
        <v>179</v>
      </c>
      <c r="FX1" s="87">
        <v>180</v>
      </c>
      <c r="FY1" s="87">
        <v>181</v>
      </c>
      <c r="FZ1" s="87">
        <v>182</v>
      </c>
      <c r="GA1" s="87">
        <v>183</v>
      </c>
      <c r="GB1" s="87">
        <v>184</v>
      </c>
      <c r="GC1" s="87">
        <v>185</v>
      </c>
      <c r="GD1" s="87">
        <v>186</v>
      </c>
      <c r="GE1" s="87">
        <v>187</v>
      </c>
      <c r="GF1" s="87">
        <v>188</v>
      </c>
      <c r="GG1" s="87">
        <v>189</v>
      </c>
      <c r="GH1" s="87">
        <v>190</v>
      </c>
      <c r="GI1" s="87">
        <v>191</v>
      </c>
      <c r="GJ1" s="88">
        <v>192</v>
      </c>
      <c r="GK1" s="100">
        <v>193</v>
      </c>
      <c r="GL1" s="87">
        <v>194</v>
      </c>
      <c r="GM1" s="87">
        <v>195</v>
      </c>
      <c r="GN1" s="87">
        <v>196</v>
      </c>
      <c r="GO1" s="87">
        <v>197</v>
      </c>
      <c r="GP1" s="98">
        <v>198</v>
      </c>
      <c r="GQ1" s="88">
        <v>199</v>
      </c>
      <c r="GR1" s="100">
        <v>200</v>
      </c>
      <c r="GS1" s="87">
        <v>201</v>
      </c>
      <c r="GT1" s="87">
        <v>202</v>
      </c>
      <c r="GU1" s="88">
        <v>203</v>
      </c>
      <c r="GV1" s="100">
        <v>204</v>
      </c>
      <c r="GW1" s="88">
        <v>205</v>
      </c>
      <c r="GX1" s="100">
        <v>206</v>
      </c>
      <c r="GY1" s="87">
        <v>207</v>
      </c>
      <c r="GZ1" s="87">
        <v>208</v>
      </c>
      <c r="HA1" s="87">
        <v>209</v>
      </c>
      <c r="HB1" s="87">
        <v>210</v>
      </c>
      <c r="HC1" s="87">
        <v>211</v>
      </c>
      <c r="HD1" s="87">
        <v>212</v>
      </c>
      <c r="HE1" s="87">
        <v>213</v>
      </c>
      <c r="HF1" s="87">
        <v>214</v>
      </c>
      <c r="HG1" s="87">
        <v>215</v>
      </c>
      <c r="HH1" s="87">
        <v>216</v>
      </c>
      <c r="HI1" s="87">
        <v>217</v>
      </c>
      <c r="HJ1" s="87">
        <v>218</v>
      </c>
      <c r="HK1" s="87">
        <v>219</v>
      </c>
      <c r="HL1" s="98">
        <v>220</v>
      </c>
      <c r="HM1" s="98">
        <v>221</v>
      </c>
      <c r="HN1" s="88">
        <v>222</v>
      </c>
      <c r="HO1" s="100">
        <v>223</v>
      </c>
      <c r="HP1" s="87">
        <v>224</v>
      </c>
      <c r="HQ1" s="87">
        <v>225</v>
      </c>
      <c r="HR1" s="87">
        <v>226</v>
      </c>
      <c r="HS1" s="87">
        <v>227</v>
      </c>
      <c r="HT1" s="87">
        <v>228</v>
      </c>
      <c r="HU1" s="87">
        <v>229</v>
      </c>
      <c r="HV1" s="88">
        <v>230</v>
      </c>
      <c r="HW1" s="21">
        <v>231</v>
      </c>
      <c r="HX1" s="21">
        <v>232</v>
      </c>
      <c r="HY1" s="21">
        <v>233</v>
      </c>
      <c r="HZ1" s="21">
        <v>234</v>
      </c>
      <c r="IA1" s="21">
        <v>235</v>
      </c>
      <c r="IB1" s="21">
        <v>236</v>
      </c>
      <c r="IC1" s="21">
        <v>237</v>
      </c>
      <c r="ID1" s="21">
        <v>238</v>
      </c>
      <c r="IE1" s="21">
        <v>239</v>
      </c>
      <c r="IF1" s="21">
        <v>240</v>
      </c>
      <c r="IG1" s="21">
        <v>241</v>
      </c>
      <c r="IH1" s="21">
        <v>242</v>
      </c>
      <c r="II1" s="21">
        <v>243</v>
      </c>
      <c r="IJ1" s="21">
        <v>244</v>
      </c>
      <c r="IK1" s="21">
        <v>245</v>
      </c>
      <c r="IL1" s="21">
        <v>246</v>
      </c>
      <c r="IM1" s="21">
        <v>247</v>
      </c>
      <c r="IN1" s="21">
        <v>248</v>
      </c>
      <c r="IO1" s="21">
        <v>249</v>
      </c>
      <c r="IP1" s="21">
        <v>250</v>
      </c>
      <c r="IQ1" s="21">
        <v>251</v>
      </c>
      <c r="IR1" s="21">
        <v>252</v>
      </c>
      <c r="IS1" s="21">
        <v>253</v>
      </c>
      <c r="IT1" s="21">
        <v>254</v>
      </c>
      <c r="IU1" s="21">
        <v>255</v>
      </c>
      <c r="IV1" s="21">
        <v>256</v>
      </c>
    </row>
    <row r="2" spans="1:256" ht="26.25" customHeight="1" thickBot="1" x14ac:dyDescent="0.2">
      <c r="C2" s="497" t="s">
        <v>519</v>
      </c>
      <c r="D2" s="498"/>
      <c r="E2" s="498"/>
      <c r="F2" s="498"/>
      <c r="G2" s="499"/>
      <c r="H2" s="500" t="s">
        <v>521</v>
      </c>
      <c r="I2" s="501"/>
      <c r="J2" s="501"/>
      <c r="K2" s="501"/>
      <c r="L2" s="502"/>
      <c r="M2" s="507" t="s">
        <v>671</v>
      </c>
      <c r="N2" s="508"/>
      <c r="O2" s="508"/>
      <c r="P2" s="508"/>
      <c r="Q2" s="508"/>
      <c r="R2" s="508"/>
      <c r="S2" s="508"/>
      <c r="T2" s="508"/>
      <c r="U2" s="508"/>
      <c r="V2" s="508"/>
      <c r="W2" s="508"/>
      <c r="X2" s="508"/>
      <c r="Y2" s="508"/>
      <c r="Z2" s="508"/>
      <c r="AA2" s="508"/>
      <c r="AB2" s="508"/>
      <c r="AC2" s="508"/>
      <c r="AD2" s="508"/>
      <c r="AE2" s="508"/>
      <c r="AF2" s="508"/>
      <c r="AG2" s="508"/>
      <c r="AH2" s="508"/>
      <c r="AI2" s="508"/>
      <c r="AJ2" s="508"/>
      <c r="AK2" s="508"/>
      <c r="AL2" s="508"/>
      <c r="AM2" s="508"/>
      <c r="AN2" s="508"/>
      <c r="AO2" s="508"/>
      <c r="AP2" s="508"/>
      <c r="AQ2" s="508"/>
      <c r="AR2" s="508"/>
      <c r="AS2" s="508"/>
      <c r="AT2" s="508"/>
      <c r="AU2" s="508"/>
      <c r="AV2" s="509"/>
      <c r="AW2" s="509"/>
      <c r="AX2" s="510"/>
      <c r="AY2" s="490" t="s">
        <v>802</v>
      </c>
      <c r="AZ2" s="491"/>
      <c r="BA2" s="491"/>
      <c r="BB2" s="491"/>
      <c r="BC2" s="491"/>
      <c r="BD2" s="491"/>
      <c r="BE2" s="491"/>
      <c r="BF2" s="491"/>
      <c r="BG2" s="491"/>
      <c r="BH2" s="491"/>
      <c r="BI2" s="491"/>
      <c r="BJ2" s="491"/>
      <c r="BK2" s="491"/>
      <c r="BL2" s="491"/>
      <c r="BM2" s="491"/>
      <c r="BN2" s="491"/>
      <c r="BO2" s="491"/>
      <c r="BP2" s="491"/>
      <c r="BQ2" s="491"/>
      <c r="BR2" s="491"/>
      <c r="BS2" s="491"/>
      <c r="BT2" s="491"/>
      <c r="BU2" s="491"/>
      <c r="BV2" s="491"/>
      <c r="BW2" s="491"/>
      <c r="BX2" s="491"/>
      <c r="BY2" s="491"/>
      <c r="BZ2" s="491"/>
      <c r="CA2" s="491"/>
      <c r="CB2" s="491"/>
      <c r="CC2" s="491"/>
      <c r="CD2" s="491"/>
      <c r="CE2" s="492"/>
      <c r="CF2" s="492"/>
      <c r="CG2" s="493"/>
      <c r="CH2" s="482" t="s">
        <v>552</v>
      </c>
      <c r="CI2" s="481"/>
      <c r="CJ2" s="481"/>
      <c r="CK2" s="481"/>
      <c r="CL2" s="481"/>
      <c r="CM2" s="481" t="s">
        <v>561</v>
      </c>
      <c r="CN2" s="481"/>
      <c r="CO2" s="481"/>
      <c r="CP2" s="481"/>
      <c r="CQ2" s="481"/>
      <c r="CR2" s="481"/>
      <c r="CS2" s="481"/>
      <c r="CT2" s="481"/>
      <c r="CU2" s="481" t="s">
        <v>552</v>
      </c>
      <c r="CV2" s="481"/>
      <c r="CW2" s="496"/>
      <c r="CX2" s="490" t="s">
        <v>569</v>
      </c>
      <c r="CY2" s="491"/>
      <c r="CZ2" s="491"/>
      <c r="DA2" s="493"/>
      <c r="DB2" s="503" t="s">
        <v>574</v>
      </c>
      <c r="DC2" s="504"/>
      <c r="DD2" s="504"/>
      <c r="DE2" s="504"/>
      <c r="DF2" s="504"/>
      <c r="DG2" s="505"/>
      <c r="DH2" s="505"/>
      <c r="DI2" s="505"/>
      <c r="DJ2" s="505"/>
      <c r="DK2" s="505"/>
      <c r="DL2" s="505"/>
      <c r="DM2" s="505"/>
      <c r="DN2" s="505"/>
      <c r="DO2" s="505"/>
      <c r="DP2" s="505"/>
      <c r="DQ2" s="505"/>
      <c r="DR2" s="505"/>
      <c r="DS2" s="505"/>
      <c r="DT2" s="506"/>
      <c r="DU2" s="479" t="s">
        <v>743</v>
      </c>
      <c r="DV2" s="480"/>
      <c r="DW2" s="480"/>
      <c r="DX2" s="480"/>
      <c r="DY2" s="480"/>
      <c r="DZ2" s="480"/>
      <c r="EA2" s="480"/>
      <c r="EB2" s="480"/>
      <c r="EC2" s="480"/>
      <c r="ED2" s="480"/>
      <c r="EE2" s="480"/>
      <c r="EF2" s="480"/>
      <c r="EG2" s="480"/>
      <c r="EH2" s="480"/>
      <c r="EI2" s="480"/>
      <c r="EJ2" s="480"/>
      <c r="EK2" s="480"/>
      <c r="EL2" s="480"/>
      <c r="EM2" s="480"/>
      <c r="EN2" s="480"/>
      <c r="EO2" s="480"/>
      <c r="EP2" s="480"/>
      <c r="EQ2" s="480"/>
      <c r="ER2" s="480"/>
      <c r="ES2" s="480"/>
      <c r="ET2" s="480"/>
      <c r="EU2" s="480"/>
      <c r="EV2" s="480"/>
      <c r="EW2" s="480"/>
      <c r="EX2" s="480"/>
      <c r="EY2" s="480"/>
      <c r="EZ2" s="480"/>
      <c r="FA2" s="480"/>
      <c r="FB2" s="480"/>
      <c r="FC2" s="480"/>
      <c r="FD2" s="480"/>
      <c r="FE2" s="480"/>
      <c r="FF2" s="480"/>
      <c r="FG2" s="480"/>
      <c r="FH2" s="480"/>
      <c r="FI2" s="480"/>
      <c r="FJ2" s="480"/>
      <c r="FK2" s="480"/>
      <c r="FL2" s="480"/>
      <c r="FM2" s="480"/>
      <c r="FN2" s="480"/>
      <c r="FO2" s="480"/>
      <c r="FP2" s="480"/>
      <c r="FQ2" s="480"/>
      <c r="FR2" s="480"/>
      <c r="FS2" s="480"/>
      <c r="FT2" s="480"/>
      <c r="FU2" s="480"/>
      <c r="FV2" s="480"/>
      <c r="FW2" s="24"/>
      <c r="FX2" s="480" t="s">
        <v>803</v>
      </c>
      <c r="FY2" s="480"/>
      <c r="FZ2" s="480"/>
      <c r="GA2" s="480"/>
      <c r="GB2" s="480"/>
      <c r="GC2" s="480"/>
      <c r="GD2" s="480"/>
      <c r="GE2" s="480" t="s">
        <v>804</v>
      </c>
      <c r="GF2" s="480"/>
      <c r="GG2" s="480"/>
      <c r="GH2" s="480"/>
      <c r="GI2" s="480"/>
      <c r="GJ2" s="489"/>
      <c r="GK2" s="490" t="s">
        <v>602</v>
      </c>
      <c r="GL2" s="491"/>
      <c r="GM2" s="491"/>
      <c r="GN2" s="491"/>
      <c r="GO2" s="491"/>
      <c r="GP2" s="492"/>
      <c r="GQ2" s="493"/>
      <c r="GR2" s="479" t="s">
        <v>609</v>
      </c>
      <c r="GS2" s="480"/>
      <c r="GT2" s="480"/>
      <c r="GU2" s="489"/>
      <c r="GV2" s="490" t="s">
        <v>614</v>
      </c>
      <c r="GW2" s="493"/>
      <c r="GX2" s="479" t="s">
        <v>617</v>
      </c>
      <c r="GY2" s="480"/>
      <c r="GZ2" s="480"/>
      <c r="HA2" s="480"/>
      <c r="HB2" s="480"/>
      <c r="HC2" s="480"/>
      <c r="HD2" s="480"/>
      <c r="HE2" s="480"/>
      <c r="HF2" s="480"/>
      <c r="HG2" s="480"/>
      <c r="HH2" s="480"/>
      <c r="HI2" s="480"/>
      <c r="HJ2" s="480"/>
      <c r="HK2" s="480"/>
      <c r="HL2" s="494"/>
      <c r="HM2" s="494"/>
      <c r="HN2" s="489"/>
      <c r="HO2" s="490" t="s">
        <v>631</v>
      </c>
      <c r="HP2" s="491"/>
      <c r="HQ2" s="491"/>
      <c r="HR2" s="491"/>
      <c r="HS2" s="491"/>
      <c r="HT2" s="491"/>
      <c r="HU2" s="491"/>
      <c r="HV2" s="493"/>
      <c r="HW2" s="486" t="s">
        <v>117</v>
      </c>
      <c r="HX2" s="487"/>
      <c r="HY2" s="487"/>
      <c r="HZ2" s="487"/>
      <c r="IA2" s="487"/>
      <c r="IB2" s="487"/>
      <c r="IC2" s="487"/>
      <c r="ID2" s="487"/>
      <c r="IE2" s="487" t="s">
        <v>118</v>
      </c>
      <c r="IF2" s="487"/>
      <c r="IG2" s="487"/>
      <c r="IH2" s="487"/>
      <c r="II2" s="487"/>
      <c r="IJ2" s="487"/>
      <c r="IK2" s="487"/>
      <c r="IL2" s="487"/>
      <c r="IM2" s="487" t="s">
        <v>119</v>
      </c>
      <c r="IN2" s="487"/>
      <c r="IO2" s="487"/>
      <c r="IP2" s="487"/>
      <c r="IQ2" s="487"/>
      <c r="IR2" s="487"/>
      <c r="IS2" s="487"/>
      <c r="IT2" s="487"/>
      <c r="IU2" s="487" t="s">
        <v>120</v>
      </c>
      <c r="IV2" s="483" t="s">
        <v>121</v>
      </c>
    </row>
    <row r="3" spans="1:256" ht="33" customHeight="1" x14ac:dyDescent="0.15">
      <c r="A3" s="103" t="s">
        <v>115</v>
      </c>
      <c r="B3" s="104" t="s">
        <v>116</v>
      </c>
      <c r="C3" s="105" t="s">
        <v>129</v>
      </c>
      <c r="D3" s="106" t="s">
        <v>123</v>
      </c>
      <c r="E3" s="107" t="s">
        <v>122</v>
      </c>
      <c r="F3" s="151" t="s">
        <v>520</v>
      </c>
      <c r="G3" s="108" t="s">
        <v>875</v>
      </c>
      <c r="H3" s="105" t="s">
        <v>129</v>
      </c>
      <c r="I3" s="106" t="s">
        <v>123</v>
      </c>
      <c r="J3" s="107" t="s">
        <v>122</v>
      </c>
      <c r="K3" s="151" t="s">
        <v>520</v>
      </c>
      <c r="L3" s="152" t="s">
        <v>876</v>
      </c>
      <c r="M3" s="109" t="s">
        <v>522</v>
      </c>
      <c r="N3" s="110" t="s">
        <v>523</v>
      </c>
      <c r="O3" s="110" t="s">
        <v>524</v>
      </c>
      <c r="P3" s="110" t="s">
        <v>525</v>
      </c>
      <c r="Q3" s="110" t="s">
        <v>526</v>
      </c>
      <c r="R3" s="110" t="s">
        <v>923</v>
      </c>
      <c r="S3" s="110" t="s">
        <v>921</v>
      </c>
      <c r="T3" s="110" t="s">
        <v>922</v>
      </c>
      <c r="U3" s="110" t="s">
        <v>807</v>
      </c>
      <c r="V3" s="110" t="s">
        <v>924</v>
      </c>
      <c r="W3" s="110" t="s">
        <v>527</v>
      </c>
      <c r="X3" s="110" t="s">
        <v>528</v>
      </c>
      <c r="Y3" s="110" t="s">
        <v>529</v>
      </c>
      <c r="Z3" s="110" t="s">
        <v>530</v>
      </c>
      <c r="AA3" s="110" t="s">
        <v>531</v>
      </c>
      <c r="AB3" s="110" t="s">
        <v>925</v>
      </c>
      <c r="AC3" s="110" t="s">
        <v>926</v>
      </c>
      <c r="AD3" s="110" t="s">
        <v>532</v>
      </c>
      <c r="AE3" s="110" t="s">
        <v>533</v>
      </c>
      <c r="AF3" s="110" t="s">
        <v>534</v>
      </c>
      <c r="AG3" s="110" t="s">
        <v>535</v>
      </c>
      <c r="AH3" s="110" t="s">
        <v>536</v>
      </c>
      <c r="AI3" s="110" t="s">
        <v>932</v>
      </c>
      <c r="AJ3" s="110" t="s">
        <v>931</v>
      </c>
      <c r="AK3" s="110" t="s">
        <v>537</v>
      </c>
      <c r="AL3" s="110" t="s">
        <v>538</v>
      </c>
      <c r="AM3" s="110" t="s">
        <v>539</v>
      </c>
      <c r="AN3" s="110" t="s">
        <v>540</v>
      </c>
      <c r="AO3" s="110" t="s">
        <v>541</v>
      </c>
      <c r="AP3" s="110" t="s">
        <v>930</v>
      </c>
      <c r="AQ3" s="110" t="s">
        <v>929</v>
      </c>
      <c r="AR3" s="110" t="s">
        <v>546</v>
      </c>
      <c r="AS3" s="110" t="s">
        <v>545</v>
      </c>
      <c r="AT3" s="110" t="s">
        <v>544</v>
      </c>
      <c r="AU3" s="110" t="s">
        <v>543</v>
      </c>
      <c r="AV3" s="111" t="s">
        <v>542</v>
      </c>
      <c r="AW3" s="110" t="s">
        <v>928</v>
      </c>
      <c r="AX3" s="110" t="s">
        <v>927</v>
      </c>
      <c r="AY3" s="109" t="s">
        <v>551</v>
      </c>
      <c r="AZ3" s="110" t="s">
        <v>550</v>
      </c>
      <c r="BA3" s="110" t="s">
        <v>549</v>
      </c>
      <c r="BB3" s="110" t="s">
        <v>548</v>
      </c>
      <c r="BC3" s="110" t="s">
        <v>547</v>
      </c>
      <c r="BD3" s="110" t="s">
        <v>942</v>
      </c>
      <c r="BE3" s="110" t="s">
        <v>941</v>
      </c>
      <c r="BF3" s="110" t="s">
        <v>651</v>
      </c>
      <c r="BG3" s="110" t="s">
        <v>652</v>
      </c>
      <c r="BH3" s="110" t="s">
        <v>653</v>
      </c>
      <c r="BI3" s="110" t="s">
        <v>654</v>
      </c>
      <c r="BJ3" s="110" t="s">
        <v>655</v>
      </c>
      <c r="BK3" s="110" t="s">
        <v>940</v>
      </c>
      <c r="BL3" s="110" t="s">
        <v>939</v>
      </c>
      <c r="BM3" s="110" t="s">
        <v>656</v>
      </c>
      <c r="BN3" s="110" t="s">
        <v>657</v>
      </c>
      <c r="BO3" s="110" t="s">
        <v>658</v>
      </c>
      <c r="BP3" s="110" t="s">
        <v>659</v>
      </c>
      <c r="BQ3" s="110" t="s">
        <v>660</v>
      </c>
      <c r="BR3" s="110" t="s">
        <v>938</v>
      </c>
      <c r="BS3" s="110" t="s">
        <v>937</v>
      </c>
      <c r="BT3" s="110" t="s">
        <v>661</v>
      </c>
      <c r="BU3" s="110" t="s">
        <v>662</v>
      </c>
      <c r="BV3" s="110" t="s">
        <v>663</v>
      </c>
      <c r="BW3" s="110" t="s">
        <v>664</v>
      </c>
      <c r="BX3" s="110" t="s">
        <v>665</v>
      </c>
      <c r="BY3" s="110" t="s">
        <v>936</v>
      </c>
      <c r="BZ3" s="110" t="s">
        <v>935</v>
      </c>
      <c r="CA3" s="110" t="s">
        <v>666</v>
      </c>
      <c r="CB3" s="110" t="s">
        <v>667</v>
      </c>
      <c r="CC3" s="110" t="s">
        <v>668</v>
      </c>
      <c r="CD3" s="110" t="s">
        <v>669</v>
      </c>
      <c r="CE3" s="111" t="s">
        <v>670</v>
      </c>
      <c r="CF3" s="110" t="s">
        <v>934</v>
      </c>
      <c r="CG3" s="110" t="s">
        <v>933</v>
      </c>
      <c r="CH3" s="112" t="s">
        <v>553</v>
      </c>
      <c r="CI3" s="113" t="s">
        <v>554</v>
      </c>
      <c r="CJ3" s="113" t="s">
        <v>555</v>
      </c>
      <c r="CK3" s="113" t="s">
        <v>556</v>
      </c>
      <c r="CL3" s="113" t="s">
        <v>557</v>
      </c>
      <c r="CM3" s="113" t="s">
        <v>558</v>
      </c>
      <c r="CN3" s="113" t="s">
        <v>559</v>
      </c>
      <c r="CO3" s="113" t="s">
        <v>560</v>
      </c>
      <c r="CP3" s="113" t="s">
        <v>562</v>
      </c>
      <c r="CQ3" s="113" t="s">
        <v>563</v>
      </c>
      <c r="CR3" s="113" t="s">
        <v>564</v>
      </c>
      <c r="CS3" s="113" t="s">
        <v>565</v>
      </c>
      <c r="CT3" s="113" t="s">
        <v>566</v>
      </c>
      <c r="CU3" s="113" t="s">
        <v>567</v>
      </c>
      <c r="CV3" s="113" t="s">
        <v>943</v>
      </c>
      <c r="CW3" s="114" t="s">
        <v>568</v>
      </c>
      <c r="CX3" s="112" t="s">
        <v>570</v>
      </c>
      <c r="CY3" s="113" t="s">
        <v>571</v>
      </c>
      <c r="CZ3" s="113" t="s">
        <v>572</v>
      </c>
      <c r="DA3" s="114" t="s">
        <v>573</v>
      </c>
      <c r="DB3" s="112" t="s">
        <v>575</v>
      </c>
      <c r="DC3" s="113" t="s">
        <v>576</v>
      </c>
      <c r="DD3" s="113" t="s">
        <v>577</v>
      </c>
      <c r="DE3" s="113" t="s">
        <v>578</v>
      </c>
      <c r="DF3" s="114" t="s">
        <v>579</v>
      </c>
      <c r="DG3" s="112" t="s">
        <v>580</v>
      </c>
      <c r="DH3" s="113" t="s">
        <v>581</v>
      </c>
      <c r="DI3" s="113" t="s">
        <v>582</v>
      </c>
      <c r="DJ3" s="113" t="s">
        <v>583</v>
      </c>
      <c r="DK3" s="113" t="s">
        <v>584</v>
      </c>
      <c r="DL3" s="113" t="s">
        <v>585</v>
      </c>
      <c r="DM3" s="113" t="s">
        <v>586</v>
      </c>
      <c r="DN3" s="113" t="s">
        <v>587</v>
      </c>
      <c r="DO3" s="113" t="s">
        <v>588</v>
      </c>
      <c r="DP3" s="113" t="s">
        <v>589</v>
      </c>
      <c r="DQ3" s="113" t="s">
        <v>590</v>
      </c>
      <c r="DR3" s="113" t="s">
        <v>591</v>
      </c>
      <c r="DS3" s="113" t="s">
        <v>592</v>
      </c>
      <c r="DT3" s="114" t="s">
        <v>593</v>
      </c>
      <c r="DU3" s="112" t="s">
        <v>580</v>
      </c>
      <c r="DV3" s="113" t="s">
        <v>581</v>
      </c>
      <c r="DW3" s="113" t="s">
        <v>582</v>
      </c>
      <c r="DX3" s="113" t="s">
        <v>583</v>
      </c>
      <c r="DY3" s="113" t="s">
        <v>584</v>
      </c>
      <c r="DZ3" s="113" t="s">
        <v>585</v>
      </c>
      <c r="EA3" s="113" t="s">
        <v>586</v>
      </c>
      <c r="EB3" s="113" t="s">
        <v>587</v>
      </c>
      <c r="EC3" s="113" t="s">
        <v>588</v>
      </c>
      <c r="ED3" s="113" t="s">
        <v>589</v>
      </c>
      <c r="EE3" s="113" t="s">
        <v>590</v>
      </c>
      <c r="EF3" s="113" t="s">
        <v>591</v>
      </c>
      <c r="EG3" s="113" t="s">
        <v>697</v>
      </c>
      <c r="EH3" s="113" t="s">
        <v>698</v>
      </c>
      <c r="EI3" s="113" t="s">
        <v>699</v>
      </c>
      <c r="EJ3" s="113" t="s">
        <v>700</v>
      </c>
      <c r="EK3" s="113" t="s">
        <v>701</v>
      </c>
      <c r="EL3" s="113" t="s">
        <v>702</v>
      </c>
      <c r="EM3" s="113" t="s">
        <v>703</v>
      </c>
      <c r="EN3" s="113" t="s">
        <v>704</v>
      </c>
      <c r="EO3" s="113" t="s">
        <v>705</v>
      </c>
      <c r="EP3" s="113" t="s">
        <v>706</v>
      </c>
      <c r="EQ3" s="113" t="s">
        <v>707</v>
      </c>
      <c r="ER3" s="113" t="s">
        <v>708</v>
      </c>
      <c r="ES3" s="113" t="s">
        <v>709</v>
      </c>
      <c r="ET3" s="113" t="s">
        <v>710</v>
      </c>
      <c r="EU3" s="113" t="s">
        <v>711</v>
      </c>
      <c r="EV3" s="113" t="s">
        <v>712</v>
      </c>
      <c r="EW3" s="113" t="s">
        <v>713</v>
      </c>
      <c r="EX3" s="113" t="s">
        <v>714</v>
      </c>
      <c r="EY3" s="113" t="s">
        <v>715</v>
      </c>
      <c r="EZ3" s="113" t="s">
        <v>716</v>
      </c>
      <c r="FA3" s="113" t="s">
        <v>717</v>
      </c>
      <c r="FB3" s="113" t="s">
        <v>718</v>
      </c>
      <c r="FC3" s="113" t="s">
        <v>719</v>
      </c>
      <c r="FD3" s="113" t="s">
        <v>720</v>
      </c>
      <c r="FE3" s="113" t="s">
        <v>721</v>
      </c>
      <c r="FF3" s="113" t="s">
        <v>722</v>
      </c>
      <c r="FG3" s="113" t="s">
        <v>723</v>
      </c>
      <c r="FH3" s="113" t="s">
        <v>724</v>
      </c>
      <c r="FI3" s="113" t="s">
        <v>725</v>
      </c>
      <c r="FJ3" s="113" t="s">
        <v>726</v>
      </c>
      <c r="FK3" s="113" t="s">
        <v>727</v>
      </c>
      <c r="FL3" s="113" t="s">
        <v>728</v>
      </c>
      <c r="FM3" s="113" t="s">
        <v>729</v>
      </c>
      <c r="FN3" s="113" t="s">
        <v>730</v>
      </c>
      <c r="FO3" s="113" t="s">
        <v>731</v>
      </c>
      <c r="FP3" s="113" t="s">
        <v>732</v>
      </c>
      <c r="FQ3" s="113" t="s">
        <v>733</v>
      </c>
      <c r="FR3" s="113" t="s">
        <v>734</v>
      </c>
      <c r="FS3" s="113" t="s">
        <v>735</v>
      </c>
      <c r="FT3" s="113" t="s">
        <v>736</v>
      </c>
      <c r="FU3" s="113" t="s">
        <v>592</v>
      </c>
      <c r="FV3" s="113" t="s">
        <v>593</v>
      </c>
      <c r="FW3" s="113" t="s">
        <v>750</v>
      </c>
      <c r="FX3" s="113" t="s">
        <v>594</v>
      </c>
      <c r="FY3" s="113" t="s">
        <v>595</v>
      </c>
      <c r="FZ3" s="113" t="s">
        <v>596</v>
      </c>
      <c r="GA3" s="113" t="s">
        <v>597</v>
      </c>
      <c r="GB3" s="113" t="s">
        <v>598</v>
      </c>
      <c r="GC3" s="113" t="s">
        <v>599</v>
      </c>
      <c r="GD3" s="113" t="s">
        <v>600</v>
      </c>
      <c r="GE3" s="113" t="s">
        <v>594</v>
      </c>
      <c r="GF3" s="113" t="s">
        <v>596</v>
      </c>
      <c r="GG3" s="113" t="s">
        <v>601</v>
      </c>
      <c r="GH3" s="113" t="s">
        <v>598</v>
      </c>
      <c r="GI3" s="113" t="s">
        <v>599</v>
      </c>
      <c r="GJ3" s="114" t="s">
        <v>600</v>
      </c>
      <c r="GK3" s="112" t="s">
        <v>603</v>
      </c>
      <c r="GL3" s="113" t="s">
        <v>604</v>
      </c>
      <c r="GM3" s="113" t="s">
        <v>605</v>
      </c>
      <c r="GN3" s="113" t="s">
        <v>606</v>
      </c>
      <c r="GO3" s="113" t="s">
        <v>607</v>
      </c>
      <c r="GP3" s="114" t="s">
        <v>608</v>
      </c>
      <c r="GQ3" s="114" t="s">
        <v>944</v>
      </c>
      <c r="GR3" s="112" t="s">
        <v>610</v>
      </c>
      <c r="GS3" s="113" t="s">
        <v>611</v>
      </c>
      <c r="GT3" s="113" t="s">
        <v>612</v>
      </c>
      <c r="GU3" s="114" t="s">
        <v>613</v>
      </c>
      <c r="GV3" s="112" t="s">
        <v>615</v>
      </c>
      <c r="GW3" s="114" t="s">
        <v>616</v>
      </c>
      <c r="GX3" s="112" t="s">
        <v>618</v>
      </c>
      <c r="GY3" s="113" t="s">
        <v>619</v>
      </c>
      <c r="GZ3" s="113" t="s">
        <v>945</v>
      </c>
      <c r="HA3" s="113" t="s">
        <v>782</v>
      </c>
      <c r="HB3" s="113" t="s">
        <v>620</v>
      </c>
      <c r="HC3" s="113" t="s">
        <v>621</v>
      </c>
      <c r="HD3" s="113" t="s">
        <v>622</v>
      </c>
      <c r="HE3" s="113" t="s">
        <v>623</v>
      </c>
      <c r="HF3" s="113" t="s">
        <v>624</v>
      </c>
      <c r="HG3" s="113" t="s">
        <v>625</v>
      </c>
      <c r="HH3" s="113" t="s">
        <v>626</v>
      </c>
      <c r="HI3" s="113" t="s">
        <v>627</v>
      </c>
      <c r="HJ3" s="113" t="s">
        <v>628</v>
      </c>
      <c r="HK3" s="113" t="s">
        <v>629</v>
      </c>
      <c r="HL3" s="114" t="s">
        <v>630</v>
      </c>
      <c r="HM3" s="156" t="s">
        <v>946</v>
      </c>
      <c r="HN3" s="114" t="s">
        <v>947</v>
      </c>
      <c r="HO3" s="112" t="s">
        <v>632</v>
      </c>
      <c r="HP3" s="113" t="s">
        <v>633</v>
      </c>
      <c r="HQ3" s="113" t="s">
        <v>634</v>
      </c>
      <c r="HR3" s="113" t="s">
        <v>635</v>
      </c>
      <c r="HS3" s="113" t="s">
        <v>563</v>
      </c>
      <c r="HT3" s="113" t="s">
        <v>565</v>
      </c>
      <c r="HU3" s="113" t="s">
        <v>636</v>
      </c>
      <c r="HV3" s="114" t="s">
        <v>637</v>
      </c>
      <c r="HW3" s="495" t="s">
        <v>124</v>
      </c>
      <c r="HX3" s="485"/>
      <c r="HY3" s="485" t="s">
        <v>125</v>
      </c>
      <c r="HZ3" s="485"/>
      <c r="IA3" s="485" t="s">
        <v>126</v>
      </c>
      <c r="IB3" s="485"/>
      <c r="IC3" s="485" t="s">
        <v>127</v>
      </c>
      <c r="ID3" s="485"/>
      <c r="IE3" s="485" t="s">
        <v>124</v>
      </c>
      <c r="IF3" s="485"/>
      <c r="IG3" s="485" t="s">
        <v>125</v>
      </c>
      <c r="IH3" s="485"/>
      <c r="II3" s="485" t="s">
        <v>126</v>
      </c>
      <c r="IJ3" s="485"/>
      <c r="IK3" s="485" t="s">
        <v>127</v>
      </c>
      <c r="IL3" s="485"/>
      <c r="IM3" s="485" t="s">
        <v>124</v>
      </c>
      <c r="IN3" s="485"/>
      <c r="IO3" s="485" t="s">
        <v>125</v>
      </c>
      <c r="IP3" s="485"/>
      <c r="IQ3" s="485" t="s">
        <v>126</v>
      </c>
      <c r="IR3" s="485"/>
      <c r="IS3" s="485" t="s">
        <v>127</v>
      </c>
      <c r="IT3" s="485"/>
      <c r="IU3" s="488"/>
      <c r="IV3" s="484"/>
    </row>
    <row r="4" spans="1:256" s="23" customFormat="1" ht="26.25" customHeight="1" thickBot="1" x14ac:dyDescent="0.2">
      <c r="A4" s="25"/>
      <c r="B4" s="99"/>
      <c r="C4" s="25">
        <f>様1単・郵便番号</f>
        <v>0</v>
      </c>
      <c r="D4" s="26">
        <f>様1単・住所</f>
        <v>0</v>
      </c>
      <c r="E4" s="26">
        <f>様1単・名称</f>
        <v>0</v>
      </c>
      <c r="F4" s="99">
        <f>様1単・代表者</f>
        <v>0</v>
      </c>
      <c r="G4" s="28">
        <f>+様1単・TEL</f>
        <v>0</v>
      </c>
      <c r="H4" s="25">
        <f>様1複・郵便番号</f>
        <v>0</v>
      </c>
      <c r="I4" s="26">
        <f>様1複・住所</f>
        <v>0</v>
      </c>
      <c r="J4" s="26">
        <f>様1複・名称</f>
        <v>0</v>
      </c>
      <c r="K4" s="99">
        <f>様1複・名称</f>
        <v>0</v>
      </c>
      <c r="L4" s="28">
        <f>+様1複・TEL</f>
        <v>0</v>
      </c>
      <c r="M4" s="25">
        <f>様1複・郵便番号①</f>
        <v>0</v>
      </c>
      <c r="N4" s="26">
        <f>様1複・住所①</f>
        <v>0</v>
      </c>
      <c r="O4" s="26">
        <f>様1複・名称①</f>
        <v>0</v>
      </c>
      <c r="P4" s="26">
        <f>様1複・代表者①</f>
        <v>0</v>
      </c>
      <c r="Q4" s="26">
        <f>様1複・電話番号①</f>
        <v>0</v>
      </c>
      <c r="R4" s="26" t="b">
        <f>+IF(様1複・買物対策=TRUE,"○")</f>
        <v>0</v>
      </c>
      <c r="S4" s="26" t="b">
        <f>IF(様1複・雇用増加①,"○")</f>
        <v>0</v>
      </c>
      <c r="T4" s="26" t="b">
        <f>IF(様1複・処遇改善①,"○")</f>
        <v>0</v>
      </c>
      <c r="U4" s="26">
        <f>様1複・申請者数</f>
        <v>0</v>
      </c>
      <c r="V4" s="26">
        <f>様1複・申請者数</f>
        <v>0</v>
      </c>
      <c r="W4" s="26">
        <f>様1複・郵便番号②</f>
        <v>0</v>
      </c>
      <c r="X4" s="26">
        <f>様1複・住所②</f>
        <v>0</v>
      </c>
      <c r="Y4" s="26">
        <f>様1複・名称②</f>
        <v>0</v>
      </c>
      <c r="Z4" s="26">
        <f>様1複・代表者②</f>
        <v>0</v>
      </c>
      <c r="AA4" s="26">
        <f>様1複・電話番号②</f>
        <v>0</v>
      </c>
      <c r="AB4" s="26" t="b">
        <f>IF(様1複・雇用増加②,"○")</f>
        <v>0</v>
      </c>
      <c r="AC4" s="26" t="b">
        <f>IF(様1複・処遇改善②,"○")</f>
        <v>0</v>
      </c>
      <c r="AD4" s="26">
        <f>様1複・郵便番号③</f>
        <v>0</v>
      </c>
      <c r="AE4" s="26">
        <f>様1複・住所③</f>
        <v>0</v>
      </c>
      <c r="AF4" s="26">
        <f>様1複・名称③</f>
        <v>0</v>
      </c>
      <c r="AG4" s="26">
        <f>様1複・代表者③</f>
        <v>0</v>
      </c>
      <c r="AH4" s="26">
        <f>様1複・電話番号③</f>
        <v>0</v>
      </c>
      <c r="AI4" s="26" t="b">
        <f>IF(様1複・雇用増加③,"○")</f>
        <v>0</v>
      </c>
      <c r="AJ4" s="26" t="b">
        <f>IF(様1複・処遇改善③,"○")</f>
        <v>0</v>
      </c>
      <c r="AK4" s="26">
        <f>様1複・郵便番号④</f>
        <v>0</v>
      </c>
      <c r="AL4" s="26">
        <f>様1複・住所④</f>
        <v>0</v>
      </c>
      <c r="AM4" s="26">
        <f>様1複・名称④</f>
        <v>0</v>
      </c>
      <c r="AN4" s="26">
        <f>様1複・代表者④</f>
        <v>0</v>
      </c>
      <c r="AO4" s="26">
        <f>様1複・電話番号④</f>
        <v>0</v>
      </c>
      <c r="AP4" s="26" t="b">
        <f>IF(様1複・雇用増加④,"○")</f>
        <v>0</v>
      </c>
      <c r="AQ4" s="26" t="b">
        <f>IF(様1複・処遇改善④,"○")</f>
        <v>0</v>
      </c>
      <c r="AR4" s="26">
        <f>様1複・郵便番号⑤</f>
        <v>0</v>
      </c>
      <c r="AS4" s="26">
        <f>様1複・住所⑤</f>
        <v>0</v>
      </c>
      <c r="AT4" s="26">
        <f>様1複・名称⑤</f>
        <v>0</v>
      </c>
      <c r="AU4" s="26">
        <f>様1複・代表者⑤</f>
        <v>0</v>
      </c>
      <c r="AV4" s="28">
        <f>様1複・電話番号⑤</f>
        <v>0</v>
      </c>
      <c r="AW4" s="26" t="b">
        <f>IF(様1複・雇用増加⑤,"○")</f>
        <v>0</v>
      </c>
      <c r="AX4" s="26" t="b">
        <f>IF(様1複・処遇改善⑤,"○")</f>
        <v>0</v>
      </c>
      <c r="AY4" s="25">
        <f>様1複・郵便番号⑥</f>
        <v>0</v>
      </c>
      <c r="AZ4" s="26">
        <f>様1複・住所⑥</f>
        <v>0</v>
      </c>
      <c r="BA4" s="26">
        <f>様1複・名称⑥</f>
        <v>0</v>
      </c>
      <c r="BB4" s="26">
        <f>様1複・代表者⑥</f>
        <v>0</v>
      </c>
      <c r="BC4" s="26">
        <f>様1複・電話番号⑥</f>
        <v>0</v>
      </c>
      <c r="BD4" s="26" t="b">
        <f>IF(様1複・雇用増加⑥,"○")</f>
        <v>0</v>
      </c>
      <c r="BE4" s="26" t="b">
        <f>IF(様1複・処遇改善⑥,"○")</f>
        <v>0</v>
      </c>
      <c r="BF4" s="26">
        <f>様1複・郵便番号⑦</f>
        <v>0</v>
      </c>
      <c r="BG4" s="26">
        <f>様1複・住所⑦</f>
        <v>0</v>
      </c>
      <c r="BH4" s="26">
        <f>様1複・名称⑦</f>
        <v>0</v>
      </c>
      <c r="BI4" s="26">
        <f>様1複・代表者⑦</f>
        <v>0</v>
      </c>
      <c r="BJ4" s="26">
        <f>様1複・電話番号⑦</f>
        <v>0</v>
      </c>
      <c r="BK4" s="26" t="b">
        <f>IF(様1複・雇用増加⑦,"○")</f>
        <v>0</v>
      </c>
      <c r="BL4" s="26" t="b">
        <f>IF(様1複・処遇改善⑦,"○")</f>
        <v>0</v>
      </c>
      <c r="BM4" s="26">
        <f>様1複・郵便番号⑧</f>
        <v>0</v>
      </c>
      <c r="BN4" s="26">
        <f>様1複・住所⑧</f>
        <v>0</v>
      </c>
      <c r="BO4" s="26">
        <f>様1複・名称⑧</f>
        <v>0</v>
      </c>
      <c r="BP4" s="26">
        <f>様1複・代表者⑧</f>
        <v>0</v>
      </c>
      <c r="BQ4" s="26">
        <f>様1複・電話番号⑧</f>
        <v>0</v>
      </c>
      <c r="BR4" s="26" t="b">
        <f>IF(様1複・雇用増加⑧,"○")</f>
        <v>0</v>
      </c>
      <c r="BS4" s="26" t="b">
        <f>IF(様1複・処遇改善⑧,"○")</f>
        <v>0</v>
      </c>
      <c r="BT4" s="26">
        <f>様1複・郵便番号⑨</f>
        <v>0</v>
      </c>
      <c r="BU4" s="26">
        <f>様1複・住所⑨</f>
        <v>0</v>
      </c>
      <c r="BV4" s="26">
        <f>様1複・名称⑨</f>
        <v>0</v>
      </c>
      <c r="BW4" s="26">
        <f>様1複・代表者⑨</f>
        <v>0</v>
      </c>
      <c r="BX4" s="26">
        <f>様1複・電話番号⑨</f>
        <v>0</v>
      </c>
      <c r="BY4" s="26" t="b">
        <f>IF(様1複・雇用増加⑨,"○")</f>
        <v>0</v>
      </c>
      <c r="BZ4" s="26" t="b">
        <f>IF(様1複・処遇改善⑨,"○")</f>
        <v>0</v>
      </c>
      <c r="CA4" s="26">
        <f>様1複・郵便番号⑩</f>
        <v>0</v>
      </c>
      <c r="CB4" s="26">
        <f>様1複・住所⑩</f>
        <v>0</v>
      </c>
      <c r="CC4" s="26">
        <f>様1複・名称⑩</f>
        <v>0</v>
      </c>
      <c r="CD4" s="26">
        <f>様1複・代表者⑩</f>
        <v>0</v>
      </c>
      <c r="CE4" s="28">
        <f>様1複・電話番号⑩</f>
        <v>0</v>
      </c>
      <c r="CF4" s="26" t="b">
        <f>IF(様1複・雇用増加⑩,"○")</f>
        <v>0</v>
      </c>
      <c r="CG4" s="26" t="b">
        <f>IF(様1複・処遇改善⑩,"○")</f>
        <v>0</v>
      </c>
      <c r="CH4" s="25" t="str">
        <f>LEFT(CI4,2)</f>
        <v>0</v>
      </c>
      <c r="CI4" s="26">
        <f>様2_1・中分類名称</f>
        <v>0</v>
      </c>
      <c r="CJ4" s="26">
        <f>様2_1・従業員</f>
        <v>0</v>
      </c>
      <c r="CK4" s="26">
        <f>様2_1・資本金</f>
        <v>0</v>
      </c>
      <c r="CL4" s="26" t="str">
        <f>様2_1・創業年&amp;様2_1・創業月</f>
        <v/>
      </c>
      <c r="CM4" s="26">
        <f>様2_1・氏名</f>
        <v>0</v>
      </c>
      <c r="CN4" s="26">
        <f>様2_1・ふりがな</f>
        <v>0</v>
      </c>
      <c r="CO4" s="26" t="str">
        <f>様2_1・〒上3&amp;"－"&amp;様2_1・〒下4</f>
        <v>－</v>
      </c>
      <c r="CP4" s="26">
        <f>様2_1・住所</f>
        <v>0</v>
      </c>
      <c r="CQ4" s="26">
        <f>様2_1・電話番号</f>
        <v>0</v>
      </c>
      <c r="CR4" s="26">
        <f>様2_1・携帯番号</f>
        <v>0</v>
      </c>
      <c r="CS4" s="26">
        <f>様2_1・email</f>
        <v>0</v>
      </c>
      <c r="CT4" s="26">
        <f>様2_1・FAX</f>
        <v>0</v>
      </c>
      <c r="CU4" s="27" t="str">
        <f>IF(様2_1・前回有,"有","無")</f>
        <v>無</v>
      </c>
      <c r="CV4" s="26">
        <f>様2_1・販路先</f>
        <v>0</v>
      </c>
      <c r="CW4" s="95" t="str">
        <f>IF(様2_1・大企業該当有,"該当有","該当無")</f>
        <v>該当無</v>
      </c>
      <c r="CX4" s="25">
        <f>様2_2・企業概要</f>
        <v>0</v>
      </c>
      <c r="CY4" s="26">
        <f>様2_2・顧客ニーズ</f>
        <v>0</v>
      </c>
      <c r="CZ4" s="26">
        <f>様2_2・自社強み</f>
        <v>0</v>
      </c>
      <c r="DA4" s="28">
        <f>様2_2・経営方針</f>
        <v>0</v>
      </c>
      <c r="DB4" s="25">
        <f>様3_1・補助事業名</f>
        <v>0</v>
      </c>
      <c r="DC4" s="26">
        <f>様3_1・補助事業内容</f>
        <v>0</v>
      </c>
      <c r="DD4" s="26">
        <f>様3_1・共同必要性</f>
        <v>0</v>
      </c>
      <c r="DE4" s="26">
        <f>様3_1・共同役割</f>
        <v>0</v>
      </c>
      <c r="DF4" s="28">
        <f>様3_1・補助事業効果</f>
        <v>0</v>
      </c>
      <c r="DG4" s="25">
        <f>+様3・経費区分①</f>
        <v>0</v>
      </c>
      <c r="DH4" s="26">
        <f>+様3・内容①</f>
        <v>0</v>
      </c>
      <c r="DI4" s="26">
        <f>+様3・経費内訳①</f>
        <v>0</v>
      </c>
      <c r="DJ4" s="26">
        <f>+様3・補助対象経費①</f>
        <v>0</v>
      </c>
      <c r="DK4" s="26">
        <f>+様3・経費区分②</f>
        <v>0</v>
      </c>
      <c r="DL4" s="26">
        <f>+様3・内容②</f>
        <v>0</v>
      </c>
      <c r="DM4" s="26">
        <f>+様3・経費内訳②</f>
        <v>0</v>
      </c>
      <c r="DN4" s="26">
        <f>+様3・補助対象経費②</f>
        <v>0</v>
      </c>
      <c r="DO4" s="26">
        <f>+様3・経費区分③</f>
        <v>0</v>
      </c>
      <c r="DP4" s="26">
        <f>+様3・内容③</f>
        <v>0</v>
      </c>
      <c r="DQ4" s="26">
        <f>+様3・経費内訳③</f>
        <v>0</v>
      </c>
      <c r="DR4" s="26">
        <f>+様3・補助対象経費③</f>
        <v>0</v>
      </c>
      <c r="DS4" s="26">
        <f>+様3・補助対象経費合計</f>
        <v>0</v>
      </c>
      <c r="DT4" s="28">
        <f>+様3・補助金交付申請額</f>
        <v>0</v>
      </c>
      <c r="DU4" s="25">
        <f>様3_2_2・経費区分①</f>
        <v>0</v>
      </c>
      <c r="DV4" s="26">
        <f>様3_2_2・内容①</f>
        <v>0</v>
      </c>
      <c r="DW4" s="26">
        <f>様3_2_2・経費内訳①</f>
        <v>0</v>
      </c>
      <c r="DX4" s="26">
        <f>様3_2_2・補助対象経費①</f>
        <v>0</v>
      </c>
      <c r="DY4" s="26">
        <f>様3_2_2・経費区分②</f>
        <v>0</v>
      </c>
      <c r="DZ4" s="26">
        <f>様3_2_2・内容②</f>
        <v>0</v>
      </c>
      <c r="EA4" s="26">
        <f>様3_2_2・経費内訳②</f>
        <v>0</v>
      </c>
      <c r="EB4" s="26">
        <f>様3_2_2・補助対象経費②</f>
        <v>0</v>
      </c>
      <c r="EC4" s="26">
        <f>様3_2_2・経費区分③</f>
        <v>0</v>
      </c>
      <c r="ED4" s="26">
        <f>様3_2_2・内容③</f>
        <v>0</v>
      </c>
      <c r="EE4" s="26">
        <f>様3_2_2・経費内訳③</f>
        <v>0</v>
      </c>
      <c r="EF4" s="26">
        <f>様3_2_2・補助対象経費③</f>
        <v>0</v>
      </c>
      <c r="EG4" s="26">
        <f>様3_2_2・経費区分④</f>
        <v>0</v>
      </c>
      <c r="EH4" s="26">
        <f>様3_2_2・内容④</f>
        <v>0</v>
      </c>
      <c r="EI4" s="26">
        <f>様3_2_2・経費内訳④</f>
        <v>0</v>
      </c>
      <c r="EJ4" s="26">
        <f>様3_2_2・補助対象経費④</f>
        <v>0</v>
      </c>
      <c r="EK4" s="26">
        <f>様3_2_2・経費区分⑤</f>
        <v>0</v>
      </c>
      <c r="EL4" s="26">
        <f>様3_2_2・内容⑤</f>
        <v>0</v>
      </c>
      <c r="EM4" s="26">
        <f>様3_2_2・経費内訳⑤</f>
        <v>0</v>
      </c>
      <c r="EN4" s="26">
        <f>様3_2_2・補助対象経費⑤</f>
        <v>0</v>
      </c>
      <c r="EO4" s="26">
        <f>様3_2_2・経費区分⑥</f>
        <v>0</v>
      </c>
      <c r="EP4" s="26">
        <f>様3_2_2・内容⑥</f>
        <v>0</v>
      </c>
      <c r="EQ4" s="26">
        <f>様3_2_2・経費内訳⑥</f>
        <v>0</v>
      </c>
      <c r="ER4" s="26">
        <f>様3_2_2・補助対象経費⑥</f>
        <v>0</v>
      </c>
      <c r="ES4" s="26">
        <f>様3_2_2・経費区分⑦</f>
        <v>0</v>
      </c>
      <c r="ET4" s="26">
        <f>様3_2_2・内容⑦</f>
        <v>0</v>
      </c>
      <c r="EU4" s="26">
        <f>様3_2_2・経費内訳⑦</f>
        <v>0</v>
      </c>
      <c r="EV4" s="26">
        <f>様3_2_2・補助対象経費⑦</f>
        <v>0</v>
      </c>
      <c r="EW4" s="26">
        <f>様3_2_2・経費区分⑧</f>
        <v>0</v>
      </c>
      <c r="EX4" s="26">
        <f>様3_2_2・内容⑧</f>
        <v>0</v>
      </c>
      <c r="EY4" s="26">
        <f>様3_2_2・経費内訳⑧</f>
        <v>0</v>
      </c>
      <c r="EZ4" s="26">
        <f>様3_2_2・補助対象経費⑧</f>
        <v>0</v>
      </c>
      <c r="FA4" s="26">
        <f>様3_2_2・経費区分⑨</f>
        <v>0</v>
      </c>
      <c r="FB4" s="26">
        <f>様3_2_2・内容⑨</f>
        <v>0</v>
      </c>
      <c r="FC4" s="26">
        <f>様3_2_2・経費内訳⑨</f>
        <v>0</v>
      </c>
      <c r="FD4" s="26">
        <f>様3_2_2・補助対象経費⑨</f>
        <v>0</v>
      </c>
      <c r="FE4" s="26">
        <f>様3_2_2・経費区分⑩</f>
        <v>0</v>
      </c>
      <c r="FF4" s="26">
        <f>様3_2_2・内容⑩</f>
        <v>0</v>
      </c>
      <c r="FG4" s="26">
        <f>様3_2_2・経費内訳⑩</f>
        <v>0</v>
      </c>
      <c r="FH4" s="26">
        <f>様3_2_2・補助対象経費⑩</f>
        <v>0</v>
      </c>
      <c r="FI4" s="26">
        <f>様3_2_2・経費区分⑪</f>
        <v>0</v>
      </c>
      <c r="FJ4" s="26">
        <f>様3_2_2・内容⑪</f>
        <v>0</v>
      </c>
      <c r="FK4" s="26">
        <f>様3_2_2・経費内訳⑪</f>
        <v>0</v>
      </c>
      <c r="FL4" s="26">
        <f>様3_2_2・補助対象経費⑪</f>
        <v>0</v>
      </c>
      <c r="FM4" s="26">
        <f>様3_2_2・経費区分⑫</f>
        <v>0</v>
      </c>
      <c r="FN4" s="26">
        <f>様3_2_2・内容⑫</f>
        <v>0</v>
      </c>
      <c r="FO4" s="26">
        <f>様3_2_2・経費内訳⑫</f>
        <v>0</v>
      </c>
      <c r="FP4" s="26">
        <f>様3_2_2・補助対象経費⑫</f>
        <v>0</v>
      </c>
      <c r="FQ4" s="26">
        <f>様3_2_2・経費区分⑬</f>
        <v>0</v>
      </c>
      <c r="FR4" s="26">
        <f>様3_2_2・内容⑬</f>
        <v>0</v>
      </c>
      <c r="FS4" s="26">
        <f>様3_2_2・経費内訳⑬</f>
        <v>0</v>
      </c>
      <c r="FT4" s="26">
        <f>様3_2_2・補助対象経費⑬</f>
        <v>0</v>
      </c>
      <c r="FU4" s="26">
        <f>様3_2_2・補助対象経費合計</f>
        <v>0</v>
      </c>
      <c r="FV4" s="26">
        <f>様3_2_2・補助金交付申請額</f>
        <v>0</v>
      </c>
      <c r="FW4" s="27" t="str">
        <f>IF(様3_2・増額雇用,"雇用増",IF(様3_2・増額改善,"雇用改善","買い物弱者"))</f>
        <v>買い物弱者</v>
      </c>
      <c r="FX4" s="26">
        <f>様3_2・調達自己資金￥</f>
        <v>0</v>
      </c>
      <c r="FY4" s="26">
        <f>様3_2・調達補助金￥</f>
        <v>0</v>
      </c>
      <c r="FZ4" s="26">
        <f>様3_2・調達借入金￥</f>
        <v>0</v>
      </c>
      <c r="GA4" s="26">
        <f>様3_2・調達借入金調達先</f>
        <v>0</v>
      </c>
      <c r="GB4" s="26">
        <f>様3_2・調達その他金額￥</f>
        <v>0</v>
      </c>
      <c r="GC4" s="26">
        <f>様3_2・調達その他金額調達先</f>
        <v>0</v>
      </c>
      <c r="GD4" s="26">
        <f>様3_2・調達合計金額￥</f>
        <v>0</v>
      </c>
      <c r="GE4" s="26">
        <f>様3_2・手当自己資金￥</f>
        <v>0</v>
      </c>
      <c r="GF4" s="26">
        <f>様3_2・手当借入金￥</f>
        <v>0</v>
      </c>
      <c r="GG4" s="26">
        <f>様3_2・手当借入先</f>
        <v>0</v>
      </c>
      <c r="GH4" s="26">
        <f>様3_2・手当その他￥</f>
        <v>0</v>
      </c>
      <c r="GI4" s="26">
        <f>様3_2・手当その他調達先</f>
        <v>0</v>
      </c>
      <c r="GJ4" s="28">
        <f>様3_2・手当合計額￥</f>
        <v>0</v>
      </c>
      <c r="GK4" s="25">
        <f>様4・商工会名</f>
        <v>0</v>
      </c>
      <c r="GL4" s="26">
        <f>様4・支援担当者</f>
        <v>0</v>
      </c>
      <c r="GM4" s="26">
        <f>様4・商工会email</f>
        <v>0</v>
      </c>
      <c r="GN4" s="27">
        <f>様4・企業要望</f>
        <v>0</v>
      </c>
      <c r="GO4" s="26">
        <f>様4・支援目標</f>
        <v>0</v>
      </c>
      <c r="GP4" s="28">
        <f>様4・支援内容</f>
        <v>0</v>
      </c>
      <c r="GQ4" s="28">
        <f>様4・支援内容</f>
        <v>0</v>
      </c>
      <c r="GR4" s="25" t="str">
        <f>"H"&amp;様5・完了年&amp;"/"&amp;様5・完了月&amp;"/"&amp;様5・完了日</f>
        <v>H//</v>
      </c>
      <c r="GS4" s="26">
        <f>様5・収入金有無</f>
        <v>0</v>
      </c>
      <c r="GT4" s="26">
        <f>様5・収入金内容</f>
        <v>0</v>
      </c>
      <c r="GU4" s="28">
        <f>様5・消費税適用</f>
        <v>0</v>
      </c>
      <c r="GV4" s="102" t="str">
        <f>IF(様6・教育訓練,"教育訓練",IF(様6・賃上げ実施,"賃上げ実施","賃上げ表明"))</f>
        <v>賃上げ表明</v>
      </c>
      <c r="GW4" s="28">
        <f>様6・取組内容</f>
        <v>0</v>
      </c>
      <c r="GX4" s="25">
        <f>様7・事業実施都道府県・市町村名</f>
        <v>0</v>
      </c>
      <c r="GY4" s="26">
        <f>様7・事業実施地域</f>
        <v>0</v>
      </c>
      <c r="GZ4" s="26">
        <f>様7・事業実施地域概況</f>
        <v>0</v>
      </c>
      <c r="HA4" s="26">
        <f>様7・販路拡大説明</f>
        <v>0</v>
      </c>
      <c r="HB4" s="26">
        <f>様7・住民属性高齢者</f>
        <v>0</v>
      </c>
      <c r="HC4" s="26">
        <f>様7・住民属性若者</f>
        <v>0</v>
      </c>
      <c r="HD4" s="26">
        <f>様7・住民属性主婦</f>
        <v>0</v>
      </c>
      <c r="HE4" s="26">
        <f>様7・住民属性ファミリー</f>
        <v>0</v>
      </c>
      <c r="HF4" s="26">
        <f>様7・住民属性その他</f>
        <v>0</v>
      </c>
      <c r="HG4" s="26" t="str">
        <f>様7・住民属性その他内容</f>
        <v>その他
（　その他）</v>
      </c>
      <c r="HH4" s="26">
        <f>様7・移動手段徒歩</f>
        <v>0</v>
      </c>
      <c r="HI4" s="26">
        <f>様7・移動手段車</f>
        <v>0</v>
      </c>
      <c r="HJ4" s="26">
        <f>様7・移動手段自転車</f>
        <v>0</v>
      </c>
      <c r="HK4" s="26">
        <f>様7・移動手段鉄道</f>
        <v>0</v>
      </c>
      <c r="HL4" s="28">
        <f>様7・移動手段バス</f>
        <v>0</v>
      </c>
      <c r="HM4" s="99">
        <f>+様7・メーカー名</f>
        <v>0</v>
      </c>
      <c r="HN4" s="28">
        <f>+様7・車種類</f>
        <v>0</v>
      </c>
      <c r="HO4" s="25">
        <f>様8・市町村名</f>
        <v>0</v>
      </c>
      <c r="HP4" s="26">
        <f>様8・担当部署</f>
        <v>0</v>
      </c>
      <c r="HQ4" s="26">
        <f>様8・担当者名</f>
        <v>0</v>
      </c>
      <c r="HR4" s="26">
        <f>様8・所在地</f>
        <v>0</v>
      </c>
      <c r="HS4" s="26">
        <f>様8・電話番号</f>
        <v>0</v>
      </c>
      <c r="HT4" s="26">
        <f>様8・email</f>
        <v>0</v>
      </c>
      <c r="HU4" s="26">
        <f>様8・買物弱者状況</f>
        <v>0</v>
      </c>
      <c r="HV4" s="28">
        <f>様8・事業効果</f>
        <v>0</v>
      </c>
      <c r="HW4" s="101"/>
      <c r="HX4" s="96"/>
      <c r="HY4" s="96"/>
      <c r="HZ4" s="96"/>
      <c r="IA4" s="96"/>
      <c r="IB4" s="96"/>
      <c r="IC4" s="96"/>
      <c r="ID4" s="96"/>
      <c r="IE4" s="96"/>
      <c r="IF4" s="96"/>
      <c r="IG4" s="96"/>
      <c r="IH4" s="96"/>
      <c r="II4" s="96"/>
      <c r="IJ4" s="96"/>
      <c r="IK4" s="96"/>
      <c r="IL4" s="96"/>
      <c r="IM4" s="96"/>
      <c r="IN4" s="96"/>
      <c r="IO4" s="96"/>
      <c r="IP4" s="96"/>
      <c r="IQ4" s="96"/>
      <c r="IR4" s="96"/>
      <c r="IS4" s="96"/>
      <c r="IT4" s="96"/>
      <c r="IU4" s="96"/>
      <c r="IV4" s="97"/>
    </row>
    <row r="5" spans="1:256" ht="26.25" customHeight="1" x14ac:dyDescent="0.15"/>
    <row r="6" spans="1:256" ht="26.25" customHeight="1" x14ac:dyDescent="0.15"/>
    <row r="7" spans="1:256" ht="26.25" customHeight="1" x14ac:dyDescent="0.15">
      <c r="B7" s="21"/>
      <c r="C7" s="21"/>
      <c r="D7" s="21"/>
      <c r="N7" s="21"/>
      <c r="O7" s="21"/>
      <c r="P7" s="21"/>
    </row>
    <row r="8" spans="1:256" ht="26.25" customHeight="1" x14ac:dyDescent="0.15">
      <c r="O8" s="21"/>
      <c r="CU8" s="92"/>
      <c r="CW8" s="93"/>
      <c r="FW8" s="92"/>
    </row>
    <row r="9" spans="1:256" ht="26.25" customHeight="1" x14ac:dyDescent="0.15">
      <c r="O9" s="21"/>
      <c r="CU9" s="92"/>
      <c r="FW9" s="92"/>
      <c r="GV9" s="94"/>
    </row>
    <row r="10" spans="1:256" ht="26.25" customHeight="1" x14ac:dyDescent="0.15">
      <c r="O10" s="21"/>
      <c r="FW10" s="92"/>
      <c r="GV10" s="92"/>
    </row>
    <row r="11" spans="1:256" ht="26.25" customHeight="1" x14ac:dyDescent="0.15">
      <c r="O11" s="21"/>
      <c r="GV11" s="92"/>
    </row>
    <row r="12" spans="1:256" ht="26.25" customHeight="1" x14ac:dyDescent="0.15">
      <c r="O12" s="21"/>
    </row>
    <row r="13" spans="1:256" ht="26.25" customHeight="1" x14ac:dyDescent="0.15"/>
    <row r="14" spans="1:256" ht="26.25" customHeight="1" x14ac:dyDescent="0.15"/>
    <row r="15" spans="1:256" ht="26.25" customHeight="1" x14ac:dyDescent="0.15"/>
    <row r="16" spans="1:256"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sheetData>
  <mergeCells count="34">
    <mergeCell ref="CU2:CW2"/>
    <mergeCell ref="CX2:DA2"/>
    <mergeCell ref="C2:G2"/>
    <mergeCell ref="H2:L2"/>
    <mergeCell ref="DB2:DT2"/>
    <mergeCell ref="M2:AX2"/>
    <mergeCell ref="AY2:CG2"/>
    <mergeCell ref="IU2:IU3"/>
    <mergeCell ref="FX2:GD2"/>
    <mergeCell ref="GE2:GJ2"/>
    <mergeCell ref="GK2:GQ2"/>
    <mergeCell ref="GR2:GU2"/>
    <mergeCell ref="GV2:GW2"/>
    <mergeCell ref="GX2:HN2"/>
    <mergeCell ref="HO2:HV2"/>
    <mergeCell ref="IK3:IL3"/>
    <mergeCell ref="IM3:IN3"/>
    <mergeCell ref="HW3:HX3"/>
    <mergeCell ref="DU2:FV2"/>
    <mergeCell ref="CM2:CT2"/>
    <mergeCell ref="CH2:CL2"/>
    <mergeCell ref="IV2:IV3"/>
    <mergeCell ref="IO3:IP3"/>
    <mergeCell ref="IQ3:IR3"/>
    <mergeCell ref="HY3:HZ3"/>
    <mergeCell ref="IA3:IB3"/>
    <mergeCell ref="IC3:ID3"/>
    <mergeCell ref="IS3:IT3"/>
    <mergeCell ref="HW2:ID2"/>
    <mergeCell ref="IE2:IL2"/>
    <mergeCell ref="IM2:IT2"/>
    <mergeCell ref="IE3:IF3"/>
    <mergeCell ref="IG3:IH3"/>
    <mergeCell ref="II3:IJ3"/>
  </mergeCells>
  <phoneticPr fontId="1"/>
  <conditionalFormatting sqref="V5:V6 V8:V15">
    <cfRule type="expression" dxfId="4" priority="1">
      <formula>AF5="是正中"</formula>
    </cfRule>
  </conditionalFormatting>
  <conditionalFormatting sqref="U5:U6 U8:U15">
    <cfRule type="expression" dxfId="3" priority="2">
      <formula>AF5="是正中"</formula>
    </cfRule>
  </conditionalFormatting>
  <conditionalFormatting sqref="T5:T6 T8:T15">
    <cfRule type="expression" dxfId="2" priority="3">
      <formula>AF5="是正中"</formula>
    </cfRule>
  </conditionalFormatting>
  <conditionalFormatting sqref="S5:S6 S8:S15">
    <cfRule type="expression" dxfId="1" priority="4">
      <formula>AF5="是正中"</formula>
    </cfRule>
  </conditionalFormatting>
  <conditionalFormatting sqref="Q5:R6 Q8:R15">
    <cfRule type="expression" dxfId="0" priority="5">
      <formula>AE5="是正中"</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U100"/>
  <sheetViews>
    <sheetView topLeftCell="H1" workbookViewId="0">
      <selection activeCell="P11" sqref="P11"/>
    </sheetView>
  </sheetViews>
  <sheetFormatPr defaultRowHeight="13.5" x14ac:dyDescent="0.15"/>
  <cols>
    <col min="15" max="15" width="15.5" customWidth="1"/>
    <col min="20" max="20" width="13.625" customWidth="1"/>
    <col min="21" max="21" width="23.625" customWidth="1"/>
  </cols>
  <sheetData>
    <row r="4" spans="1:21" ht="14.25" x14ac:dyDescent="0.15">
      <c r="A4" s="1" t="s">
        <v>638</v>
      </c>
      <c r="C4" s="1" t="s">
        <v>642</v>
      </c>
      <c r="E4" s="1" t="s">
        <v>646</v>
      </c>
      <c r="H4" s="1" t="s">
        <v>411</v>
      </c>
      <c r="I4" s="91"/>
      <c r="J4" s="91"/>
      <c r="K4" s="92" t="s">
        <v>436</v>
      </c>
      <c r="L4" s="91"/>
      <c r="M4" s="91"/>
      <c r="N4" s="92" t="s">
        <v>688</v>
      </c>
      <c r="O4" s="91"/>
      <c r="P4" s="92" t="s">
        <v>442</v>
      </c>
      <c r="Q4" s="91"/>
      <c r="R4" s="91"/>
      <c r="S4" s="92" t="s">
        <v>764</v>
      </c>
      <c r="T4" s="92"/>
      <c r="U4" s="92" t="s">
        <v>777</v>
      </c>
    </row>
    <row r="5" spans="1:21" ht="14.25" x14ac:dyDescent="0.15">
      <c r="A5" s="1" t="s">
        <v>639</v>
      </c>
      <c r="C5" s="1" t="s">
        <v>643</v>
      </c>
      <c r="E5" s="1" t="s">
        <v>647</v>
      </c>
      <c r="H5" s="1" t="s">
        <v>412</v>
      </c>
      <c r="I5" s="91"/>
      <c r="J5" s="91"/>
      <c r="K5" s="92" t="s">
        <v>437</v>
      </c>
      <c r="L5" s="91"/>
      <c r="M5" s="91"/>
      <c r="N5" s="92" t="s">
        <v>689</v>
      </c>
      <c r="O5" s="91"/>
      <c r="P5" s="92" t="s">
        <v>692</v>
      </c>
      <c r="Q5" s="91"/>
      <c r="R5" s="91"/>
      <c r="S5" s="92" t="s">
        <v>765</v>
      </c>
      <c r="T5" s="92"/>
      <c r="U5" s="92" t="s">
        <v>514</v>
      </c>
    </row>
    <row r="6" spans="1:21" ht="14.25" x14ac:dyDescent="0.15">
      <c r="A6" s="1" t="s">
        <v>640</v>
      </c>
      <c r="C6" s="1" t="s">
        <v>644</v>
      </c>
      <c r="E6" s="1" t="s">
        <v>648</v>
      </c>
      <c r="H6" s="1" t="s">
        <v>413</v>
      </c>
      <c r="I6" s="91"/>
      <c r="J6" s="91"/>
      <c r="K6" s="92" t="s">
        <v>672</v>
      </c>
      <c r="L6" s="91"/>
      <c r="M6" s="91"/>
      <c r="N6" s="92" t="s">
        <v>690</v>
      </c>
      <c r="O6" s="91"/>
      <c r="P6" s="92" t="s">
        <v>693</v>
      </c>
      <c r="Q6" s="91"/>
      <c r="R6" s="91"/>
      <c r="S6" s="92" t="s">
        <v>766</v>
      </c>
      <c r="T6" s="92"/>
      <c r="U6" s="92" t="s">
        <v>515</v>
      </c>
    </row>
    <row r="7" spans="1:21" ht="14.25" x14ac:dyDescent="0.15">
      <c r="A7" s="1" t="s">
        <v>641</v>
      </c>
      <c r="C7" s="1" t="s">
        <v>645</v>
      </c>
      <c r="E7" s="1" t="s">
        <v>649</v>
      </c>
      <c r="H7" s="1" t="s">
        <v>414</v>
      </c>
      <c r="I7" s="91"/>
      <c r="J7" s="91"/>
      <c r="K7" s="92" t="s">
        <v>673</v>
      </c>
      <c r="L7" s="91"/>
      <c r="M7" s="91"/>
      <c r="N7" s="92" t="s">
        <v>691</v>
      </c>
      <c r="O7" s="91"/>
      <c r="P7" s="92" t="s">
        <v>694</v>
      </c>
      <c r="Q7" s="91"/>
      <c r="R7" s="91"/>
      <c r="S7" t="s">
        <v>518</v>
      </c>
      <c r="T7" s="92"/>
      <c r="U7" s="92" t="s">
        <v>778</v>
      </c>
    </row>
    <row r="8" spans="1:21" ht="14.25" x14ac:dyDescent="0.15">
      <c r="A8" s="153" t="s">
        <v>883</v>
      </c>
      <c r="C8" s="153" t="s">
        <v>884</v>
      </c>
      <c r="E8" s="1" t="s">
        <v>650</v>
      </c>
      <c r="H8" s="1" t="s">
        <v>415</v>
      </c>
      <c r="I8" s="91"/>
      <c r="J8" s="91"/>
      <c r="K8" s="92" t="s">
        <v>674</v>
      </c>
      <c r="L8" s="91"/>
      <c r="M8" s="91"/>
      <c r="O8" s="91"/>
      <c r="P8" s="92" t="s">
        <v>695</v>
      </c>
      <c r="Q8" s="91"/>
      <c r="R8" s="91"/>
      <c r="S8" s="92" t="s">
        <v>503</v>
      </c>
      <c r="T8" s="92"/>
      <c r="U8" s="92" t="s">
        <v>918</v>
      </c>
    </row>
    <row r="9" spans="1:21" ht="14.25" x14ac:dyDescent="0.15">
      <c r="E9" s="1" t="s">
        <v>806</v>
      </c>
      <c r="H9" s="153" t="s">
        <v>894</v>
      </c>
      <c r="I9" s="91"/>
      <c r="J9" s="91"/>
      <c r="K9" s="92" t="s">
        <v>675</v>
      </c>
      <c r="L9" s="91"/>
      <c r="M9" s="91"/>
      <c r="N9" s="154" t="s">
        <v>902</v>
      </c>
      <c r="O9" s="91"/>
      <c r="P9" s="92" t="s">
        <v>696</v>
      </c>
      <c r="Q9" s="91"/>
      <c r="R9" s="91"/>
      <c r="S9" s="92" t="s">
        <v>504</v>
      </c>
      <c r="T9" s="92"/>
      <c r="U9" s="92" t="s">
        <v>779</v>
      </c>
    </row>
    <row r="10" spans="1:21" ht="14.25" x14ac:dyDescent="0.15">
      <c r="E10" s="153" t="s">
        <v>877</v>
      </c>
      <c r="H10" s="153" t="s">
        <v>895</v>
      </c>
      <c r="I10" s="91"/>
      <c r="J10" s="91"/>
      <c r="K10" s="92" t="s">
        <v>676</v>
      </c>
      <c r="L10" s="91"/>
      <c r="M10" s="91"/>
      <c r="N10" s="154" t="s">
        <v>903</v>
      </c>
      <c r="O10" s="91"/>
      <c r="P10" s="92" t="s">
        <v>1047</v>
      </c>
      <c r="Q10" s="91"/>
      <c r="R10" s="91"/>
      <c r="S10" s="92" t="s">
        <v>767</v>
      </c>
      <c r="T10" s="92"/>
      <c r="U10" s="92" t="s">
        <v>780</v>
      </c>
    </row>
    <row r="11" spans="1:21" ht="14.25" x14ac:dyDescent="0.15">
      <c r="E11" s="153" t="s">
        <v>878</v>
      </c>
      <c r="I11" s="91"/>
      <c r="J11" s="91"/>
      <c r="K11" s="92" t="s">
        <v>677</v>
      </c>
      <c r="L11" s="91"/>
      <c r="M11" s="91"/>
      <c r="N11" s="154" t="s">
        <v>904</v>
      </c>
      <c r="O11" s="91"/>
      <c r="P11" s="91"/>
      <c r="Q11" s="91"/>
      <c r="R11" s="91"/>
      <c r="S11" s="92" t="s">
        <v>768</v>
      </c>
      <c r="T11" s="92"/>
      <c r="U11" s="92" t="s">
        <v>781</v>
      </c>
    </row>
    <row r="12" spans="1:21" ht="14.25" x14ac:dyDescent="0.15">
      <c r="E12" s="153" t="s">
        <v>879</v>
      </c>
      <c r="H12" s="1" t="s">
        <v>416</v>
      </c>
      <c r="I12" s="91"/>
      <c r="J12" s="91"/>
      <c r="K12" s="92" t="s">
        <v>678</v>
      </c>
      <c r="L12" s="91"/>
      <c r="M12" s="91"/>
      <c r="N12" s="154" t="s">
        <v>905</v>
      </c>
      <c r="O12" s="91"/>
      <c r="P12" s="92" t="s">
        <v>744</v>
      </c>
      <c r="Q12" s="91"/>
      <c r="R12" s="91"/>
      <c r="S12" s="92" t="s">
        <v>769</v>
      </c>
      <c r="T12" s="92"/>
      <c r="U12" s="92" t="s">
        <v>783</v>
      </c>
    </row>
    <row r="13" spans="1:21" ht="14.25" x14ac:dyDescent="0.15">
      <c r="E13" s="153" t="s">
        <v>880</v>
      </c>
      <c r="H13" s="1" t="s">
        <v>417</v>
      </c>
      <c r="I13" s="91"/>
      <c r="J13" s="91"/>
      <c r="K13" s="92" t="s">
        <v>438</v>
      </c>
      <c r="L13" s="91"/>
      <c r="M13" s="91"/>
      <c r="N13" s="154" t="s">
        <v>906</v>
      </c>
      <c r="O13" s="91"/>
      <c r="P13" s="92" t="s">
        <v>443</v>
      </c>
      <c r="Q13" s="91"/>
      <c r="R13" s="91"/>
      <c r="S13" s="154" t="s">
        <v>916</v>
      </c>
      <c r="T13" s="91"/>
      <c r="U13" s="92" t="s">
        <v>784</v>
      </c>
    </row>
    <row r="14" spans="1:21" ht="14.25" x14ac:dyDescent="0.15">
      <c r="H14" s="1" t="s">
        <v>418</v>
      </c>
      <c r="I14" s="91"/>
      <c r="J14" s="91"/>
      <c r="K14" s="92" t="s">
        <v>679</v>
      </c>
      <c r="L14" s="91"/>
      <c r="M14" s="91"/>
      <c r="N14" s="154" t="s">
        <v>907</v>
      </c>
      <c r="O14" s="91"/>
      <c r="P14" s="92" t="s">
        <v>444</v>
      </c>
      <c r="Q14" s="91"/>
      <c r="R14" s="91"/>
      <c r="S14" s="154" t="s">
        <v>917</v>
      </c>
      <c r="T14" s="91"/>
      <c r="U14" s="92" t="s">
        <v>785</v>
      </c>
    </row>
    <row r="15" spans="1:21" ht="14.25" x14ac:dyDescent="0.15">
      <c r="E15" s="1" t="s">
        <v>391</v>
      </c>
      <c r="H15" s="1" t="s">
        <v>419</v>
      </c>
      <c r="I15" s="91"/>
      <c r="J15" s="91"/>
      <c r="K15" s="92" t="s">
        <v>680</v>
      </c>
      <c r="L15" s="91"/>
      <c r="M15" s="91"/>
      <c r="N15" s="154" t="s">
        <v>908</v>
      </c>
      <c r="O15" s="91"/>
      <c r="P15" s="92" t="s">
        <v>745</v>
      </c>
      <c r="Q15" s="91"/>
      <c r="R15" s="91"/>
      <c r="S15" s="91"/>
      <c r="T15" s="91"/>
      <c r="U15" s="92" t="s">
        <v>786</v>
      </c>
    </row>
    <row r="16" spans="1:21" ht="14.25" x14ac:dyDescent="0.15">
      <c r="E16" s="1" t="s">
        <v>392</v>
      </c>
      <c r="H16" s="1" t="s">
        <v>420</v>
      </c>
      <c r="I16" s="91"/>
      <c r="J16" s="91"/>
      <c r="K16" s="92" t="s">
        <v>681</v>
      </c>
      <c r="L16" s="91"/>
      <c r="M16" s="91"/>
      <c r="N16" s="154" t="s">
        <v>909</v>
      </c>
      <c r="O16" s="91"/>
      <c r="P16" s="92" t="s">
        <v>445</v>
      </c>
      <c r="Q16" s="91"/>
      <c r="R16" s="91"/>
      <c r="S16" s="91"/>
      <c r="T16" s="91"/>
      <c r="U16" s="115" t="s">
        <v>808</v>
      </c>
    </row>
    <row r="17" spans="5:21" ht="14.25" x14ac:dyDescent="0.15">
      <c r="E17" s="1" t="s">
        <v>393</v>
      </c>
      <c r="H17" s="153" t="s">
        <v>892</v>
      </c>
      <c r="I17" s="91"/>
      <c r="J17" s="91"/>
      <c r="K17" s="92" t="s">
        <v>682</v>
      </c>
      <c r="L17" s="91"/>
      <c r="M17" s="91"/>
      <c r="N17" s="154" t="s">
        <v>910</v>
      </c>
      <c r="O17" s="91"/>
      <c r="P17" s="92" t="s">
        <v>446</v>
      </c>
      <c r="Q17" s="91"/>
      <c r="R17" s="91"/>
      <c r="S17" s="91"/>
      <c r="T17" s="91"/>
      <c r="U17" s="92" t="s">
        <v>787</v>
      </c>
    </row>
    <row r="18" spans="5:21" ht="14.25" x14ac:dyDescent="0.15">
      <c r="E18" s="1" t="s">
        <v>394</v>
      </c>
      <c r="H18" s="153" t="s">
        <v>893</v>
      </c>
      <c r="I18" s="91"/>
      <c r="J18" s="91"/>
      <c r="K18" s="92" t="s">
        <v>683</v>
      </c>
      <c r="L18" s="91"/>
      <c r="M18" s="91"/>
      <c r="N18" s="154" t="s">
        <v>911</v>
      </c>
      <c r="O18" s="91"/>
      <c r="P18" s="92" t="s">
        <v>746</v>
      </c>
      <c r="Q18" s="91"/>
      <c r="R18" s="91"/>
      <c r="S18" s="91"/>
      <c r="T18" s="91"/>
      <c r="U18" s="92" t="s">
        <v>809</v>
      </c>
    </row>
    <row r="19" spans="5:21" ht="14.25" x14ac:dyDescent="0.15">
      <c r="E19" s="1" t="s">
        <v>395</v>
      </c>
      <c r="I19" s="91"/>
      <c r="J19" s="91"/>
      <c r="K19" s="92" t="s">
        <v>684</v>
      </c>
      <c r="L19" s="91"/>
      <c r="M19" s="91"/>
      <c r="N19" s="154" t="s">
        <v>912</v>
      </c>
      <c r="O19" s="91"/>
      <c r="P19" s="92" t="s">
        <v>447</v>
      </c>
      <c r="Q19" s="91"/>
      <c r="R19" s="91"/>
      <c r="S19" s="92" t="s">
        <v>505</v>
      </c>
      <c r="T19" s="91"/>
      <c r="U19" t="s">
        <v>810</v>
      </c>
    </row>
    <row r="20" spans="5:21" ht="14.25" x14ac:dyDescent="0.15">
      <c r="E20" s="153" t="s">
        <v>881</v>
      </c>
      <c r="H20" s="1" t="s">
        <v>421</v>
      </c>
      <c r="I20" s="91"/>
      <c r="J20" s="91"/>
      <c r="K20" s="92" t="s">
        <v>685</v>
      </c>
      <c r="L20" s="91"/>
      <c r="M20" s="91"/>
      <c r="N20" s="154" t="s">
        <v>913</v>
      </c>
      <c r="O20" s="91"/>
      <c r="P20" s="92" t="s">
        <v>448</v>
      </c>
      <c r="Q20" s="91"/>
      <c r="R20" s="91"/>
      <c r="S20" s="92" t="s">
        <v>506</v>
      </c>
      <c r="T20" s="91"/>
      <c r="U20" s="92" t="s">
        <v>788</v>
      </c>
    </row>
    <row r="21" spans="5:21" ht="14.25" x14ac:dyDescent="0.15">
      <c r="E21" s="153" t="s">
        <v>882</v>
      </c>
      <c r="H21" s="1" t="s">
        <v>422</v>
      </c>
      <c r="I21" s="91"/>
      <c r="J21" s="91"/>
      <c r="K21" s="92" t="s">
        <v>686</v>
      </c>
      <c r="L21" s="91"/>
      <c r="M21" s="91"/>
      <c r="N21" s="155" t="s">
        <v>914</v>
      </c>
      <c r="O21" s="91"/>
      <c r="P21" s="92" t="s">
        <v>747</v>
      </c>
      <c r="Q21" s="91"/>
      <c r="R21" s="91"/>
      <c r="S21" s="92" t="s">
        <v>507</v>
      </c>
      <c r="T21" s="91"/>
      <c r="U21" s="92" t="s">
        <v>789</v>
      </c>
    </row>
    <row r="22" spans="5:21" ht="14.25" x14ac:dyDescent="0.15">
      <c r="H22" s="1" t="s">
        <v>423</v>
      </c>
      <c r="I22" s="91"/>
      <c r="J22" s="91"/>
      <c r="K22" s="92" t="s">
        <v>439</v>
      </c>
      <c r="L22" s="91"/>
      <c r="M22" s="91"/>
      <c r="N22" s="155" t="s">
        <v>915</v>
      </c>
      <c r="O22" s="91"/>
      <c r="P22" s="92" t="s">
        <v>449</v>
      </c>
      <c r="Q22" s="91"/>
      <c r="R22" s="91"/>
      <c r="S22" s="92" t="s">
        <v>770</v>
      </c>
      <c r="T22" s="91"/>
      <c r="U22" s="92" t="s">
        <v>790</v>
      </c>
    </row>
    <row r="23" spans="5:21" ht="14.25" x14ac:dyDescent="0.15">
      <c r="E23" s="1" t="s">
        <v>396</v>
      </c>
      <c r="H23" s="1" t="s">
        <v>424</v>
      </c>
      <c r="I23" s="91"/>
      <c r="J23" s="91"/>
      <c r="K23" s="92" t="s">
        <v>964</v>
      </c>
      <c r="L23" s="91"/>
      <c r="M23" s="91"/>
      <c r="N23" s="91"/>
      <c r="O23" s="91"/>
      <c r="P23" s="92" t="s">
        <v>450</v>
      </c>
      <c r="Q23" s="91"/>
      <c r="R23" s="91"/>
      <c r="S23" s="92" t="s">
        <v>771</v>
      </c>
      <c r="T23" s="91"/>
      <c r="U23" s="92" t="s">
        <v>791</v>
      </c>
    </row>
    <row r="24" spans="5:21" ht="14.25" x14ac:dyDescent="0.15">
      <c r="E24" s="1" t="s">
        <v>397</v>
      </c>
      <c r="H24" s="1" t="s">
        <v>425</v>
      </c>
      <c r="I24" s="91"/>
      <c r="J24" s="91"/>
      <c r="K24" s="92" t="s">
        <v>687</v>
      </c>
      <c r="L24" s="91"/>
      <c r="M24" s="91"/>
      <c r="N24" s="91"/>
      <c r="O24" s="91"/>
      <c r="P24" t="s">
        <v>748</v>
      </c>
      <c r="Q24" s="91"/>
      <c r="R24" s="91"/>
      <c r="S24" s="92" t="s">
        <v>772</v>
      </c>
      <c r="T24" s="91"/>
      <c r="U24" s="92" t="s">
        <v>792</v>
      </c>
    </row>
    <row r="25" spans="5:21" ht="14.25" x14ac:dyDescent="0.15">
      <c r="E25" s="1" t="s">
        <v>398</v>
      </c>
      <c r="H25" s="153" t="s">
        <v>896</v>
      </c>
      <c r="I25" s="91"/>
      <c r="J25" s="91"/>
      <c r="K25" s="93" t="s">
        <v>440</v>
      </c>
      <c r="L25" s="91"/>
      <c r="M25" s="91"/>
      <c r="N25" s="91"/>
      <c r="O25" s="91"/>
      <c r="P25" t="s">
        <v>749</v>
      </c>
      <c r="Q25" s="91"/>
      <c r="R25" s="91"/>
      <c r="S25" s="92" t="s">
        <v>773</v>
      </c>
      <c r="T25" s="91"/>
      <c r="U25" s="154" t="s">
        <v>919</v>
      </c>
    </row>
    <row r="26" spans="5:21" ht="14.25" x14ac:dyDescent="0.15">
      <c r="E26" s="1" t="s">
        <v>399</v>
      </c>
      <c r="H26" s="153" t="s">
        <v>897</v>
      </c>
      <c r="I26" s="91"/>
      <c r="J26" s="91"/>
      <c r="K26" s="92" t="s">
        <v>441</v>
      </c>
      <c r="L26" s="91"/>
      <c r="M26" s="91"/>
      <c r="N26" s="91"/>
      <c r="O26" s="91"/>
      <c r="P26" s="92" t="s">
        <v>451</v>
      </c>
      <c r="Q26" s="91"/>
      <c r="R26" s="91"/>
      <c r="S26" s="92" t="s">
        <v>774</v>
      </c>
      <c r="T26" s="91"/>
      <c r="U26" s="154" t="s">
        <v>920</v>
      </c>
    </row>
    <row r="27" spans="5:21" ht="14.25" x14ac:dyDescent="0.15">
      <c r="E27" s="1" t="s">
        <v>400</v>
      </c>
      <c r="I27" s="91"/>
      <c r="J27" s="91"/>
      <c r="K27" s="91"/>
      <c r="L27" s="91"/>
      <c r="M27" s="91"/>
      <c r="N27" s="91"/>
      <c r="O27" s="91"/>
      <c r="P27" s="92" t="s">
        <v>452</v>
      </c>
      <c r="Q27" s="91"/>
      <c r="R27" s="91"/>
      <c r="S27" s="92" t="s">
        <v>775</v>
      </c>
      <c r="T27" s="91"/>
    </row>
    <row r="28" spans="5:21" ht="14.25" x14ac:dyDescent="0.15">
      <c r="E28" s="153" t="s">
        <v>885</v>
      </c>
      <c r="H28" s="1" t="s">
        <v>426</v>
      </c>
      <c r="I28" s="91"/>
      <c r="J28" s="91"/>
      <c r="K28" s="91"/>
      <c r="L28" s="91"/>
      <c r="M28" s="91"/>
      <c r="N28" s="91"/>
      <c r="O28" s="91"/>
      <c r="P28" s="92" t="s">
        <v>453</v>
      </c>
      <c r="Q28" s="91"/>
      <c r="R28" s="91"/>
      <c r="S28" s="91"/>
      <c r="T28" s="91"/>
      <c r="U28" s="92" t="s">
        <v>793</v>
      </c>
    </row>
    <row r="29" spans="5:21" ht="14.25" x14ac:dyDescent="0.15">
      <c r="E29" s="153" t="s">
        <v>886</v>
      </c>
      <c r="H29" s="1" t="s">
        <v>427</v>
      </c>
      <c r="I29" s="91"/>
      <c r="J29" s="91"/>
      <c r="K29" s="91"/>
      <c r="L29" s="91"/>
      <c r="M29" s="91"/>
      <c r="N29" s="91"/>
      <c r="O29" s="91"/>
      <c r="P29" s="92" t="s">
        <v>751</v>
      </c>
      <c r="Q29" s="91"/>
      <c r="R29" s="91"/>
      <c r="S29" s="92" t="s">
        <v>508</v>
      </c>
      <c r="T29" s="91"/>
      <c r="U29" s="92" t="s">
        <v>794</v>
      </c>
    </row>
    <row r="30" spans="5:21" ht="14.25" x14ac:dyDescent="0.15">
      <c r="H30" s="1" t="s">
        <v>428</v>
      </c>
      <c r="I30" s="91"/>
      <c r="J30" s="91"/>
      <c r="K30" s="91"/>
      <c r="L30" s="91"/>
      <c r="M30" s="91"/>
      <c r="N30" s="91"/>
      <c r="O30" s="91"/>
      <c r="P30" s="92" t="s">
        <v>752</v>
      </c>
      <c r="Q30" s="91"/>
      <c r="R30" s="91"/>
      <c r="S30" s="92" t="s">
        <v>509</v>
      </c>
      <c r="T30" s="91"/>
      <c r="U30" s="92" t="s">
        <v>795</v>
      </c>
    </row>
    <row r="31" spans="5:21" ht="14.25" x14ac:dyDescent="0.15">
      <c r="E31" s="1" t="s">
        <v>401</v>
      </c>
      <c r="H31" s="1" t="s">
        <v>429</v>
      </c>
      <c r="I31" s="91"/>
      <c r="J31" s="91"/>
      <c r="K31" s="91"/>
      <c r="L31" s="91"/>
      <c r="M31" s="91"/>
      <c r="N31" s="91"/>
      <c r="O31" s="91"/>
      <c r="P31" s="92" t="s">
        <v>753</v>
      </c>
      <c r="Q31" s="91"/>
      <c r="R31" s="91"/>
      <c r="S31" s="92" t="s">
        <v>510</v>
      </c>
      <c r="T31" s="91"/>
      <c r="U31" s="92" t="s">
        <v>796</v>
      </c>
    </row>
    <row r="32" spans="5:21" ht="14.25" x14ac:dyDescent="0.15">
      <c r="E32" s="1" t="s">
        <v>402</v>
      </c>
      <c r="H32" s="1" t="s">
        <v>430</v>
      </c>
      <c r="I32" s="91"/>
      <c r="J32" s="91"/>
      <c r="K32" s="91"/>
      <c r="L32" s="91"/>
      <c r="M32" s="91"/>
      <c r="N32" s="91"/>
      <c r="O32" s="91"/>
      <c r="P32" s="92" t="s">
        <v>754</v>
      </c>
      <c r="Q32" s="91"/>
      <c r="R32" s="91"/>
      <c r="S32" s="94" t="s">
        <v>511</v>
      </c>
      <c r="T32" s="91"/>
      <c r="U32" s="92" t="s">
        <v>797</v>
      </c>
    </row>
    <row r="33" spans="5:21" ht="14.25" x14ac:dyDescent="0.15">
      <c r="E33" s="1" t="s">
        <v>403</v>
      </c>
      <c r="H33" s="153" t="s">
        <v>898</v>
      </c>
      <c r="I33" s="91"/>
      <c r="J33" s="91"/>
      <c r="K33" s="91"/>
      <c r="L33" s="91"/>
      <c r="M33" s="91"/>
      <c r="N33" s="91"/>
      <c r="O33" s="91"/>
      <c r="P33" s="92" t="s">
        <v>755</v>
      </c>
      <c r="Q33" s="91"/>
      <c r="R33" s="91"/>
      <c r="S33" s="92" t="s">
        <v>512</v>
      </c>
      <c r="T33" s="91"/>
      <c r="U33" s="92" t="s">
        <v>798</v>
      </c>
    </row>
    <row r="34" spans="5:21" ht="14.25" x14ac:dyDescent="0.15">
      <c r="E34" s="1" t="s">
        <v>404</v>
      </c>
      <c r="F34" s="1"/>
      <c r="G34" s="1"/>
      <c r="H34" s="153" t="s">
        <v>899</v>
      </c>
      <c r="I34" s="92"/>
      <c r="J34" s="92" t="s">
        <v>739</v>
      </c>
      <c r="K34" s="92"/>
      <c r="L34" s="92"/>
      <c r="M34" s="92" t="s">
        <v>740</v>
      </c>
      <c r="N34" s="92"/>
      <c r="O34" s="92"/>
      <c r="P34" s="92" t="s">
        <v>756</v>
      </c>
      <c r="Q34" s="91"/>
      <c r="R34" s="91"/>
      <c r="S34" s="92" t="s">
        <v>513</v>
      </c>
      <c r="T34" s="91"/>
      <c r="U34" s="92" t="s">
        <v>516</v>
      </c>
    </row>
    <row r="35" spans="5:21" ht="14.25" x14ac:dyDescent="0.15">
      <c r="E35" s="1" t="s">
        <v>405</v>
      </c>
      <c r="F35" s="1"/>
      <c r="G35" s="1"/>
      <c r="I35" s="92"/>
      <c r="J35" s="92" t="s">
        <v>479</v>
      </c>
      <c r="K35" s="92"/>
      <c r="L35" s="92"/>
      <c r="M35" s="92" t="s">
        <v>491</v>
      </c>
      <c r="N35" s="92"/>
      <c r="O35" s="92"/>
      <c r="P35" s="92" t="s">
        <v>757</v>
      </c>
      <c r="Q35" s="91"/>
      <c r="R35" s="91"/>
      <c r="S35" s="92" t="s">
        <v>776</v>
      </c>
      <c r="T35" s="91"/>
      <c r="U35" s="92" t="s">
        <v>517</v>
      </c>
    </row>
    <row r="36" spans="5:21" ht="14.25" x14ac:dyDescent="0.15">
      <c r="E36" s="153" t="s">
        <v>887</v>
      </c>
      <c r="F36" s="1"/>
      <c r="G36" s="1"/>
      <c r="H36" s="1" t="s">
        <v>431</v>
      </c>
      <c r="I36" s="92"/>
      <c r="J36" s="92" t="s">
        <v>480</v>
      </c>
      <c r="K36" s="92"/>
      <c r="L36" s="92"/>
      <c r="M36" s="92" t="s">
        <v>492</v>
      </c>
      <c r="N36" s="92"/>
      <c r="O36" s="92"/>
      <c r="P36" s="92" t="s">
        <v>758</v>
      </c>
      <c r="Q36" s="91"/>
      <c r="R36" s="91"/>
      <c r="S36" s="91"/>
      <c r="T36" s="91"/>
      <c r="U36" s="92" t="s">
        <v>799</v>
      </c>
    </row>
    <row r="37" spans="5:21" ht="14.25" x14ac:dyDescent="0.15">
      <c r="E37" s="153" t="s">
        <v>888</v>
      </c>
      <c r="F37" s="1"/>
      <c r="G37" s="1"/>
      <c r="H37" s="1" t="s">
        <v>432</v>
      </c>
      <c r="I37" s="92"/>
      <c r="J37" s="92" t="s">
        <v>481</v>
      </c>
      <c r="K37" s="92"/>
      <c r="L37" s="92"/>
      <c r="M37" s="92" t="s">
        <v>493</v>
      </c>
      <c r="N37" s="92"/>
      <c r="O37" s="92"/>
      <c r="P37" s="92" t="s">
        <v>759</v>
      </c>
      <c r="Q37" s="91"/>
      <c r="R37" s="91"/>
      <c r="S37" s="91"/>
      <c r="T37" s="91"/>
      <c r="U37" s="92" t="s">
        <v>800</v>
      </c>
    </row>
    <row r="38" spans="5:21" ht="14.25" x14ac:dyDescent="0.15">
      <c r="F38" s="1"/>
      <c r="G38" s="1"/>
      <c r="H38" s="1" t="s">
        <v>433</v>
      </c>
      <c r="I38" s="92"/>
      <c r="J38" s="92" t="s">
        <v>482</v>
      </c>
      <c r="K38" s="92"/>
      <c r="L38" s="92"/>
      <c r="M38" s="92" t="s">
        <v>494</v>
      </c>
      <c r="N38" s="92"/>
      <c r="O38" s="92"/>
      <c r="P38" s="92" t="s">
        <v>760</v>
      </c>
      <c r="Q38" s="91"/>
      <c r="R38" s="91"/>
      <c r="S38" s="91"/>
      <c r="T38" s="91"/>
      <c r="U38" s="92" t="s">
        <v>801</v>
      </c>
    </row>
    <row r="39" spans="5:21" ht="14.25" x14ac:dyDescent="0.15">
      <c r="E39" s="1" t="s">
        <v>406</v>
      </c>
      <c r="F39" s="1"/>
      <c r="G39" s="1"/>
      <c r="H39" s="1" t="s">
        <v>434</v>
      </c>
      <c r="I39" s="92"/>
      <c r="J39" s="92" t="s">
        <v>483</v>
      </c>
      <c r="K39" s="92"/>
      <c r="L39" s="92"/>
      <c r="M39" s="92" t="s">
        <v>495</v>
      </c>
      <c r="N39" s="92"/>
      <c r="O39" s="92"/>
      <c r="P39" s="92" t="s">
        <v>761</v>
      </c>
      <c r="Q39" s="91"/>
      <c r="R39" s="91"/>
      <c r="S39" s="91"/>
      <c r="T39" s="91"/>
      <c r="U39" s="91"/>
    </row>
    <row r="40" spans="5:21" ht="14.25" x14ac:dyDescent="0.15">
      <c r="E40" s="1" t="s">
        <v>407</v>
      </c>
      <c r="F40" s="1"/>
      <c r="G40" s="1"/>
      <c r="H40" s="1" t="s">
        <v>435</v>
      </c>
      <c r="I40" s="92"/>
      <c r="J40" s="92" t="s">
        <v>484</v>
      </c>
      <c r="K40" s="92"/>
      <c r="L40" s="92"/>
      <c r="M40" s="92" t="s">
        <v>496</v>
      </c>
      <c r="N40" s="92"/>
      <c r="O40" s="92"/>
      <c r="P40" s="92" t="s">
        <v>762</v>
      </c>
      <c r="Q40" s="91"/>
      <c r="R40" s="91"/>
      <c r="S40" s="91"/>
      <c r="T40" s="91"/>
      <c r="U40" s="91"/>
    </row>
    <row r="41" spans="5:21" ht="14.25" x14ac:dyDescent="0.15">
      <c r="E41" s="1" t="s">
        <v>408</v>
      </c>
      <c r="F41" s="1"/>
      <c r="G41" s="1"/>
      <c r="H41" s="153" t="s">
        <v>900</v>
      </c>
      <c r="I41" s="92"/>
      <c r="J41" s="92" t="s">
        <v>485</v>
      </c>
      <c r="K41" s="92"/>
      <c r="L41" s="92"/>
      <c r="M41" s="92" t="s">
        <v>497</v>
      </c>
      <c r="N41" s="92"/>
      <c r="O41" s="92"/>
      <c r="P41" s="92" t="s">
        <v>763</v>
      </c>
      <c r="Q41" s="91"/>
      <c r="R41" s="91"/>
      <c r="S41" s="91"/>
      <c r="T41" s="91"/>
      <c r="U41" s="91"/>
    </row>
    <row r="42" spans="5:21" ht="14.25" x14ac:dyDescent="0.15">
      <c r="E42" s="1" t="s">
        <v>409</v>
      </c>
      <c r="F42" s="1"/>
      <c r="G42" s="1"/>
      <c r="H42" s="153" t="s">
        <v>901</v>
      </c>
      <c r="I42" s="92"/>
      <c r="J42" s="92" t="s">
        <v>486</v>
      </c>
      <c r="K42" s="92"/>
      <c r="L42" s="92"/>
      <c r="M42" s="92" t="s">
        <v>498</v>
      </c>
      <c r="N42" s="92"/>
      <c r="O42" s="92"/>
      <c r="P42" s="91"/>
      <c r="Q42" s="91"/>
      <c r="R42" s="91"/>
      <c r="S42" s="91"/>
      <c r="T42" s="91"/>
      <c r="U42" s="91"/>
    </row>
    <row r="43" spans="5:21" ht="14.25" x14ac:dyDescent="0.15">
      <c r="E43" s="1" t="s">
        <v>410</v>
      </c>
      <c r="F43" s="1"/>
      <c r="G43" s="1"/>
      <c r="I43" s="92"/>
      <c r="J43" s="92" t="s">
        <v>487</v>
      </c>
      <c r="K43" s="92"/>
      <c r="L43" s="92"/>
      <c r="M43" s="92" t="s">
        <v>499</v>
      </c>
      <c r="N43" s="92"/>
      <c r="O43" s="92"/>
      <c r="P43" s="91"/>
      <c r="Q43" s="91"/>
      <c r="R43" s="91"/>
      <c r="S43" s="91"/>
      <c r="T43" s="91"/>
      <c r="U43" s="91"/>
    </row>
    <row r="44" spans="5:21" ht="14.25" x14ac:dyDescent="0.15">
      <c r="E44" s="153" t="s">
        <v>889</v>
      </c>
      <c r="F44" s="1"/>
      <c r="G44" s="1"/>
      <c r="H44" s="1" t="s">
        <v>738</v>
      </c>
      <c r="I44" s="92"/>
      <c r="J44" s="92" t="s">
        <v>488</v>
      </c>
      <c r="K44" s="92"/>
      <c r="L44" s="92"/>
      <c r="M44" s="92" t="s">
        <v>500</v>
      </c>
      <c r="N44" s="92"/>
      <c r="O44" s="92"/>
      <c r="P44" s="91"/>
      <c r="Q44" s="91"/>
      <c r="R44" s="91"/>
      <c r="S44" s="91"/>
      <c r="T44" s="91"/>
      <c r="U44" s="91"/>
    </row>
    <row r="45" spans="5:21" ht="14.25" x14ac:dyDescent="0.15">
      <c r="E45" s="153" t="s">
        <v>890</v>
      </c>
      <c r="F45" s="1"/>
      <c r="G45" s="1"/>
      <c r="H45" s="1" t="s">
        <v>467</v>
      </c>
      <c r="I45" s="92"/>
      <c r="J45" s="92" t="s">
        <v>489</v>
      </c>
      <c r="K45" s="92"/>
      <c r="L45" s="92"/>
      <c r="M45" s="92" t="s">
        <v>501</v>
      </c>
      <c r="N45" s="92"/>
      <c r="O45" s="92"/>
      <c r="P45" s="91"/>
      <c r="Q45" s="91"/>
      <c r="R45" s="91"/>
      <c r="S45" s="91"/>
      <c r="T45" s="91"/>
      <c r="U45" s="91"/>
    </row>
    <row r="46" spans="5:21" ht="14.25" x14ac:dyDescent="0.15">
      <c r="F46" s="1"/>
      <c r="G46" s="1"/>
      <c r="H46" s="1" t="s">
        <v>468</v>
      </c>
      <c r="I46" s="92"/>
      <c r="J46" s="92" t="s">
        <v>490</v>
      </c>
      <c r="K46" s="92"/>
      <c r="L46" s="92"/>
      <c r="M46" s="92" t="s">
        <v>502</v>
      </c>
      <c r="N46" s="92"/>
      <c r="O46" s="92"/>
      <c r="P46" s="91"/>
      <c r="Q46" s="91"/>
      <c r="R46" s="91"/>
      <c r="S46" s="91"/>
      <c r="T46" s="91"/>
      <c r="U46" s="91"/>
    </row>
    <row r="47" spans="5:21" ht="14.25" x14ac:dyDescent="0.15">
      <c r="E47" s="1" t="s">
        <v>737</v>
      </c>
      <c r="F47" s="1"/>
      <c r="G47" s="1"/>
      <c r="H47" s="1" t="s">
        <v>469</v>
      </c>
      <c r="I47" s="92"/>
      <c r="J47" s="92"/>
      <c r="K47" s="92"/>
      <c r="L47" s="92"/>
      <c r="M47" s="92" t="s">
        <v>741</v>
      </c>
      <c r="N47" s="92"/>
      <c r="O47" s="92"/>
      <c r="P47" s="91"/>
      <c r="Q47" s="91"/>
      <c r="R47" s="91"/>
      <c r="S47" s="91"/>
      <c r="T47" s="91"/>
      <c r="U47" s="91"/>
    </row>
    <row r="48" spans="5:21" ht="14.25" x14ac:dyDescent="0.15">
      <c r="E48" s="1" t="s">
        <v>455</v>
      </c>
      <c r="F48" s="1"/>
      <c r="G48" s="1"/>
      <c r="H48" s="1" t="s">
        <v>470</v>
      </c>
      <c r="I48" s="92"/>
      <c r="J48" s="92"/>
      <c r="K48" s="92"/>
      <c r="L48" s="92"/>
      <c r="M48" s="92" t="s">
        <v>742</v>
      </c>
      <c r="N48" s="92"/>
      <c r="O48" s="92"/>
      <c r="P48" s="91"/>
      <c r="Q48" s="91"/>
      <c r="R48" s="91"/>
      <c r="S48" s="91"/>
      <c r="T48" s="91"/>
      <c r="U48" s="91"/>
    </row>
    <row r="49" spans="1:10" ht="14.25" x14ac:dyDescent="0.15">
      <c r="E49" s="1" t="s">
        <v>456</v>
      </c>
      <c r="H49" s="1" t="s">
        <v>471</v>
      </c>
    </row>
    <row r="50" spans="1:10" ht="14.25" x14ac:dyDescent="0.15">
      <c r="E50" s="1" t="s">
        <v>457</v>
      </c>
      <c r="H50" s="1" t="s">
        <v>472</v>
      </c>
    </row>
    <row r="51" spans="1:10" ht="14.25" x14ac:dyDescent="0.15">
      <c r="E51" s="1" t="s">
        <v>458</v>
      </c>
      <c r="H51" s="1" t="s">
        <v>473</v>
      </c>
    </row>
    <row r="52" spans="1:10" ht="14.25" x14ac:dyDescent="0.15">
      <c r="E52" s="1" t="s">
        <v>459</v>
      </c>
      <c r="H52" s="1" t="s">
        <v>474</v>
      </c>
    </row>
    <row r="53" spans="1:10" ht="14.25" x14ac:dyDescent="0.15">
      <c r="E53" s="1" t="s">
        <v>460</v>
      </c>
      <c r="H53" s="1" t="s">
        <v>475</v>
      </c>
    </row>
    <row r="54" spans="1:10" ht="14.25" x14ac:dyDescent="0.15">
      <c r="E54" s="1" t="s">
        <v>461</v>
      </c>
      <c r="H54" s="1" t="s">
        <v>476</v>
      </c>
    </row>
    <row r="55" spans="1:10" ht="14.25" x14ac:dyDescent="0.15">
      <c r="E55" s="1" t="s">
        <v>462</v>
      </c>
      <c r="H55" s="1" t="s">
        <v>477</v>
      </c>
    </row>
    <row r="56" spans="1:10" ht="14.25" x14ac:dyDescent="0.15">
      <c r="E56" s="1" t="s">
        <v>463</v>
      </c>
      <c r="H56" s="1" t="s">
        <v>478</v>
      </c>
    </row>
    <row r="57" spans="1:10" ht="14.25" x14ac:dyDescent="0.15">
      <c r="E57" s="1" t="s">
        <v>464</v>
      </c>
    </row>
    <row r="58" spans="1:10" ht="14.25" x14ac:dyDescent="0.15">
      <c r="D58" s="1"/>
      <c r="E58" s="1" t="s">
        <v>465</v>
      </c>
      <c r="F58" s="1"/>
      <c r="G58" s="1"/>
      <c r="H58" s="1"/>
      <c r="I58" s="1"/>
      <c r="J58" s="1"/>
    </row>
    <row r="59" spans="1:10" ht="14.25" x14ac:dyDescent="0.15">
      <c r="E59" s="1" t="s">
        <v>466</v>
      </c>
    </row>
    <row r="63" spans="1:10" ht="14.25" x14ac:dyDescent="0.15">
      <c r="A63" s="1"/>
    </row>
    <row r="69" spans="1:1" ht="14.25" x14ac:dyDescent="0.15">
      <c r="A69" s="1"/>
    </row>
    <row r="70" spans="1:1" ht="14.25" x14ac:dyDescent="0.15">
      <c r="A70" s="1" t="s">
        <v>396</v>
      </c>
    </row>
    <row r="71" spans="1:1" ht="14.25" x14ac:dyDescent="0.15">
      <c r="A71" s="1" t="s">
        <v>397</v>
      </c>
    </row>
    <row r="72" spans="1:1" ht="14.25" x14ac:dyDescent="0.15">
      <c r="A72" s="1" t="s">
        <v>398</v>
      </c>
    </row>
    <row r="73" spans="1:1" ht="14.25" x14ac:dyDescent="0.15">
      <c r="A73" s="1" t="s">
        <v>399</v>
      </c>
    </row>
    <row r="74" spans="1:1" ht="14.25" x14ac:dyDescent="0.15">
      <c r="A74" s="1" t="s">
        <v>400</v>
      </c>
    </row>
    <row r="75" spans="1:1" ht="14.25" x14ac:dyDescent="0.15">
      <c r="A75" s="1"/>
    </row>
    <row r="76" spans="1:1" ht="14.25" x14ac:dyDescent="0.15">
      <c r="A76" s="1" t="s">
        <v>401</v>
      </c>
    </row>
    <row r="77" spans="1:1" ht="14.25" x14ac:dyDescent="0.15">
      <c r="A77" s="1" t="s">
        <v>402</v>
      </c>
    </row>
    <row r="78" spans="1:1" ht="14.25" x14ac:dyDescent="0.15">
      <c r="A78" s="1" t="s">
        <v>403</v>
      </c>
    </row>
    <row r="79" spans="1:1" ht="14.25" x14ac:dyDescent="0.15">
      <c r="A79" s="1" t="s">
        <v>404</v>
      </c>
    </row>
    <row r="80" spans="1:1" ht="14.25" x14ac:dyDescent="0.15">
      <c r="A80" s="1" t="s">
        <v>405</v>
      </c>
    </row>
    <row r="81" spans="1:1" ht="14.25" x14ac:dyDescent="0.15">
      <c r="A81" s="1"/>
    </row>
    <row r="82" spans="1:1" ht="14.25" x14ac:dyDescent="0.15">
      <c r="A82" s="1" t="s">
        <v>406</v>
      </c>
    </row>
    <row r="83" spans="1:1" ht="14.25" x14ac:dyDescent="0.15">
      <c r="A83" s="1" t="s">
        <v>407</v>
      </c>
    </row>
    <row r="84" spans="1:1" ht="14.25" x14ac:dyDescent="0.15">
      <c r="A84" s="1" t="s">
        <v>408</v>
      </c>
    </row>
    <row r="85" spans="1:1" ht="14.25" x14ac:dyDescent="0.15">
      <c r="A85" s="1" t="s">
        <v>409</v>
      </c>
    </row>
    <row r="86" spans="1:1" ht="14.25" x14ac:dyDescent="0.15">
      <c r="A86" s="1" t="s">
        <v>410</v>
      </c>
    </row>
    <row r="88" spans="1:1" ht="14.25" x14ac:dyDescent="0.15">
      <c r="A88" s="1" t="s">
        <v>454</v>
      </c>
    </row>
    <row r="89" spans="1:1" ht="14.25" x14ac:dyDescent="0.15">
      <c r="A89" s="1" t="s">
        <v>455</v>
      </c>
    </row>
    <row r="90" spans="1:1" ht="14.25" x14ac:dyDescent="0.15">
      <c r="A90" s="1" t="s">
        <v>456</v>
      </c>
    </row>
    <row r="91" spans="1:1" ht="14.25" x14ac:dyDescent="0.15">
      <c r="A91" s="1" t="s">
        <v>457</v>
      </c>
    </row>
    <row r="92" spans="1:1" ht="14.25" x14ac:dyDescent="0.15">
      <c r="A92" s="1" t="s">
        <v>458</v>
      </c>
    </row>
    <row r="93" spans="1:1" ht="14.25" x14ac:dyDescent="0.15">
      <c r="A93" s="1" t="s">
        <v>459</v>
      </c>
    </row>
    <row r="94" spans="1:1" ht="14.25" x14ac:dyDescent="0.15">
      <c r="A94" s="1" t="s">
        <v>460</v>
      </c>
    </row>
    <row r="95" spans="1:1" ht="14.25" x14ac:dyDescent="0.15">
      <c r="A95" s="1" t="s">
        <v>461</v>
      </c>
    </row>
    <row r="96" spans="1:1" ht="14.25" x14ac:dyDescent="0.15">
      <c r="A96" s="1" t="s">
        <v>462</v>
      </c>
    </row>
    <row r="97" spans="1:1" ht="14.25" x14ac:dyDescent="0.15">
      <c r="A97" s="1" t="s">
        <v>463</v>
      </c>
    </row>
    <row r="98" spans="1:1" ht="14.25" x14ac:dyDescent="0.15">
      <c r="A98" s="1" t="s">
        <v>464</v>
      </c>
    </row>
    <row r="99" spans="1:1" ht="14.25" x14ac:dyDescent="0.15">
      <c r="A99" s="1" t="s">
        <v>465</v>
      </c>
    </row>
    <row r="100" spans="1:1" ht="14.25" x14ac:dyDescent="0.15">
      <c r="A100" s="1" t="s">
        <v>466</v>
      </c>
    </row>
  </sheetData>
  <phoneticPr fontId="13"/>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3"/>
  <sheetViews>
    <sheetView showGridLines="0" workbookViewId="0">
      <selection activeCell="D3" sqref="D3:E3"/>
    </sheetView>
  </sheetViews>
  <sheetFormatPr defaultRowHeight="14.25" x14ac:dyDescent="0.1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6" ht="21" customHeight="1" x14ac:dyDescent="0.15">
      <c r="C2" s="207" t="s">
        <v>152</v>
      </c>
      <c r="D2" s="202"/>
      <c r="E2" s="202"/>
    </row>
    <row r="3" spans="2:6" ht="21" customHeight="1" x14ac:dyDescent="0.15">
      <c r="D3" s="203" t="s">
        <v>811</v>
      </c>
      <c r="E3" s="203"/>
    </row>
    <row r="4" spans="2:6" ht="15" customHeight="1" x14ac:dyDescent="0.15">
      <c r="D4" s="36"/>
      <c r="E4" s="36"/>
    </row>
    <row r="5" spans="2:6" ht="21" customHeight="1" x14ac:dyDescent="0.15">
      <c r="B5" s="204" t="s">
        <v>143</v>
      </c>
      <c r="C5" s="204"/>
      <c r="D5" s="37"/>
      <c r="E5" s="37"/>
    </row>
    <row r="6" spans="2:6" ht="21" customHeight="1" x14ac:dyDescent="0.15">
      <c r="B6" s="32"/>
      <c r="C6" s="32" t="s">
        <v>153</v>
      </c>
      <c r="D6" s="37"/>
      <c r="E6" s="37"/>
    </row>
    <row r="7" spans="2:6" ht="21" customHeight="1" x14ac:dyDescent="0.15">
      <c r="C7" s="1" t="s">
        <v>144</v>
      </c>
      <c r="D7" s="134"/>
      <c r="E7" s="37"/>
    </row>
    <row r="8" spans="2:6" ht="21" customHeight="1" x14ac:dyDescent="0.15">
      <c r="C8" s="1" t="s">
        <v>0</v>
      </c>
      <c r="D8" s="134"/>
      <c r="E8" s="37"/>
    </row>
    <row r="9" spans="2:6" ht="21" customHeight="1" x14ac:dyDescent="0.15">
      <c r="C9" s="1" t="s">
        <v>1</v>
      </c>
      <c r="D9" s="134"/>
      <c r="E9" s="37"/>
    </row>
    <row r="10" spans="2:6" ht="21" customHeight="1" x14ac:dyDescent="0.15">
      <c r="C10" s="1" t="s">
        <v>2</v>
      </c>
      <c r="D10" s="134"/>
      <c r="E10" s="36" t="s">
        <v>3</v>
      </c>
    </row>
    <row r="11" spans="2:6" ht="21" customHeight="1" x14ac:dyDescent="0.15">
      <c r="C11" s="1" t="s">
        <v>819</v>
      </c>
      <c r="D11" s="134"/>
    </row>
    <row r="12" spans="2:6" ht="15.75" customHeight="1" x14ac:dyDescent="0.15">
      <c r="C12" s="37"/>
      <c r="D12" s="161"/>
    </row>
    <row r="13" spans="2:6" ht="21" customHeight="1" x14ac:dyDescent="0.15">
      <c r="B13" s="201" t="s">
        <v>145</v>
      </c>
      <c r="C13" s="201"/>
      <c r="D13" s="201"/>
      <c r="E13" s="201"/>
    </row>
    <row r="14" spans="2:6" ht="13.5" customHeight="1" x14ac:dyDescent="0.15"/>
    <row r="15" spans="2:6" ht="21" customHeight="1" x14ac:dyDescent="0.15">
      <c r="B15" s="199" t="s">
        <v>952</v>
      </c>
      <c r="C15" s="199"/>
      <c r="D15" s="199"/>
      <c r="E15" s="199"/>
      <c r="F15" s="199"/>
    </row>
    <row r="16" spans="2:6" ht="21" customHeight="1" x14ac:dyDescent="0.15">
      <c r="B16" s="199" t="s">
        <v>953</v>
      </c>
      <c r="C16" s="199"/>
      <c r="D16" s="199"/>
      <c r="E16" s="199"/>
      <c r="F16" s="202"/>
    </row>
    <row r="17" spans="2:6" ht="21" customHeight="1" x14ac:dyDescent="0.15">
      <c r="B17" s="199" t="s">
        <v>155</v>
      </c>
      <c r="C17" s="199"/>
      <c r="D17" s="199"/>
      <c r="E17" s="199"/>
      <c r="F17" s="202"/>
    </row>
    <row r="18" spans="2:6" ht="21" customHeight="1" x14ac:dyDescent="0.15">
      <c r="B18" s="199" t="s">
        <v>154</v>
      </c>
      <c r="C18" s="199"/>
      <c r="D18" s="199"/>
      <c r="E18" s="199"/>
      <c r="F18" s="202"/>
    </row>
    <row r="19" spans="2:6" ht="21" customHeight="1" x14ac:dyDescent="0.15">
      <c r="B19" s="199" t="s">
        <v>156</v>
      </c>
      <c r="C19" s="199"/>
      <c r="D19" s="199"/>
      <c r="E19" s="199"/>
      <c r="F19" s="202"/>
    </row>
    <row r="20" spans="2:6" ht="21" customHeight="1" x14ac:dyDescent="0.15">
      <c r="B20" s="199" t="s">
        <v>157</v>
      </c>
      <c r="C20" s="199"/>
      <c r="D20" s="199"/>
      <c r="E20" s="199"/>
      <c r="F20" s="202"/>
    </row>
    <row r="21" spans="2:6" ht="21" customHeight="1" x14ac:dyDescent="0.15">
      <c r="B21" s="199" t="s">
        <v>158</v>
      </c>
      <c r="C21" s="199"/>
      <c r="D21" s="199"/>
      <c r="E21" s="199"/>
      <c r="F21" s="202"/>
    </row>
    <row r="22" spans="2:6" ht="21" customHeight="1" x14ac:dyDescent="0.15">
      <c r="B22" s="199" t="s">
        <v>159</v>
      </c>
      <c r="C22" s="199"/>
      <c r="D22" s="199"/>
      <c r="E22" s="202"/>
      <c r="F22" s="202"/>
    </row>
    <row r="23" spans="2:6" ht="21" customHeight="1" x14ac:dyDescent="0.15">
      <c r="B23" s="199" t="s">
        <v>160</v>
      </c>
      <c r="C23" s="199"/>
      <c r="D23" s="199"/>
      <c r="E23" s="202"/>
      <c r="F23" s="202"/>
    </row>
    <row r="24" spans="2:6" ht="6.75" customHeight="1" x14ac:dyDescent="0.15">
      <c r="B24" s="199"/>
      <c r="C24" s="199"/>
      <c r="D24" s="199"/>
      <c r="E24" s="199"/>
    </row>
    <row r="25" spans="2:6" ht="21" customHeight="1" x14ac:dyDescent="0.15">
      <c r="B25" s="201" t="s">
        <v>6</v>
      </c>
      <c r="C25" s="201"/>
      <c r="D25" s="201"/>
      <c r="E25" s="201"/>
    </row>
    <row r="26" spans="2:6" ht="4.5" customHeight="1" x14ac:dyDescent="0.15">
      <c r="B26" s="199"/>
      <c r="C26" s="199"/>
      <c r="D26" s="199"/>
      <c r="E26" s="199"/>
    </row>
    <row r="27" spans="2:6" ht="21" customHeight="1" x14ac:dyDescent="0.15">
      <c r="B27" s="199" t="s">
        <v>161</v>
      </c>
      <c r="C27" s="199"/>
      <c r="D27" s="199"/>
      <c r="E27" s="199"/>
      <c r="F27" s="202"/>
    </row>
    <row r="28" spans="2:6" ht="21" customHeight="1" x14ac:dyDescent="0.15">
      <c r="B28" s="199" t="s">
        <v>162</v>
      </c>
      <c r="C28" s="199"/>
      <c r="D28" s="199"/>
      <c r="E28" s="199"/>
      <c r="F28" s="202"/>
    </row>
    <row r="29" spans="2:6" ht="21" customHeight="1" x14ac:dyDescent="0.15">
      <c r="B29" s="199" t="s">
        <v>9</v>
      </c>
      <c r="C29" s="199"/>
      <c r="D29" s="199"/>
      <c r="E29" s="199"/>
      <c r="F29" s="202"/>
    </row>
    <row r="30" spans="2:6" ht="21" customHeight="1" x14ac:dyDescent="0.15">
      <c r="B30" s="206" t="s">
        <v>163</v>
      </c>
      <c r="C30" s="206"/>
      <c r="D30" s="206"/>
      <c r="E30" s="206"/>
      <c r="F30" s="202"/>
    </row>
    <row r="31" spans="2:6" ht="21" customHeight="1" x14ac:dyDescent="0.15">
      <c r="B31" s="206" t="s">
        <v>164</v>
      </c>
      <c r="C31" s="206"/>
      <c r="D31" s="206"/>
      <c r="E31" s="206"/>
    </row>
    <row r="32" spans="2:6" ht="21" customHeight="1" x14ac:dyDescent="0.15">
      <c r="B32" s="199" t="s">
        <v>165</v>
      </c>
      <c r="C32" s="199"/>
      <c r="D32" s="199"/>
      <c r="E32" s="29"/>
    </row>
    <row r="33" spans="2:6" ht="21" customHeight="1" x14ac:dyDescent="0.15">
      <c r="B33" s="206" t="s">
        <v>166</v>
      </c>
      <c r="C33" s="206"/>
      <c r="D33" s="206"/>
      <c r="E33" s="206"/>
      <c r="F33" s="202"/>
    </row>
    <row r="34" spans="2:6" ht="21" customHeight="1" x14ac:dyDescent="0.15">
      <c r="B34" s="29" t="s">
        <v>151</v>
      </c>
      <c r="C34" s="29"/>
      <c r="D34" s="29"/>
      <c r="E34" s="29"/>
    </row>
    <row r="35" spans="2:6" ht="7.5" customHeight="1" x14ac:dyDescent="0.15">
      <c r="B35" s="199"/>
      <c r="C35" s="199"/>
      <c r="D35" s="199"/>
      <c r="E35" s="199"/>
    </row>
    <row r="36" spans="2:6" ht="21" customHeight="1" x14ac:dyDescent="0.15">
      <c r="B36" s="199" t="s">
        <v>167</v>
      </c>
      <c r="C36" s="199"/>
      <c r="D36" s="199"/>
      <c r="E36" s="199"/>
    </row>
    <row r="37" spans="2:6" ht="21" customHeight="1" x14ac:dyDescent="0.15">
      <c r="B37" s="199" t="s">
        <v>11</v>
      </c>
      <c r="C37" s="199"/>
      <c r="D37" s="199"/>
      <c r="E37" s="199"/>
    </row>
    <row r="38" spans="2:6" ht="21" customHeight="1" x14ac:dyDescent="0.15">
      <c r="B38" s="199" t="s">
        <v>12</v>
      </c>
      <c r="C38" s="199"/>
      <c r="D38" s="199"/>
      <c r="E38" s="199"/>
    </row>
    <row r="39" spans="2:6" ht="8.25" customHeight="1" x14ac:dyDescent="0.15">
      <c r="B39" s="199"/>
      <c r="C39" s="199"/>
      <c r="D39" s="199"/>
      <c r="E39" s="199"/>
    </row>
    <row r="40" spans="2:6" ht="21" customHeight="1" x14ac:dyDescent="0.15">
      <c r="B40" s="199" t="s">
        <v>168</v>
      </c>
      <c r="C40" s="199"/>
      <c r="D40" s="199"/>
      <c r="E40" s="199"/>
    </row>
    <row r="41" spans="2:6" ht="21" customHeight="1" x14ac:dyDescent="0.15">
      <c r="B41" s="199" t="s">
        <v>820</v>
      </c>
      <c r="C41" s="199"/>
      <c r="D41" s="199"/>
      <c r="E41" s="199"/>
      <c r="F41" s="202"/>
    </row>
    <row r="42" spans="2:6" x14ac:dyDescent="0.15">
      <c r="B42" s="1" t="s">
        <v>823</v>
      </c>
    </row>
    <row r="43" spans="2:6" x14ac:dyDescent="0.15">
      <c r="B43" s="145" t="s">
        <v>824</v>
      </c>
    </row>
  </sheetData>
  <sheetProtection sheet="1" objects="1" scenarios="1" formatCells="0" formatRows="0" selectLockedCells="1"/>
  <mergeCells count="30">
    <mergeCell ref="C2:E2"/>
    <mergeCell ref="B31:E31"/>
    <mergeCell ref="B15:F15"/>
    <mergeCell ref="B39:E39"/>
    <mergeCell ref="B30:F30"/>
    <mergeCell ref="B24:E24"/>
    <mergeCell ref="B25:E25"/>
    <mergeCell ref="B26:E26"/>
    <mergeCell ref="B17:F17"/>
    <mergeCell ref="B18:F18"/>
    <mergeCell ref="B19:F19"/>
    <mergeCell ref="B20:F20"/>
    <mergeCell ref="D3:E3"/>
    <mergeCell ref="B5:C5"/>
    <mergeCell ref="B13:E13"/>
    <mergeCell ref="B21:F21"/>
    <mergeCell ref="B41:F41"/>
    <mergeCell ref="B16:F16"/>
    <mergeCell ref="B40:E40"/>
    <mergeCell ref="B32:D32"/>
    <mergeCell ref="B35:E35"/>
    <mergeCell ref="B36:E36"/>
    <mergeCell ref="B37:E37"/>
    <mergeCell ref="B38:E38"/>
    <mergeCell ref="B33:F33"/>
    <mergeCell ref="B29:F29"/>
    <mergeCell ref="B22:F22"/>
    <mergeCell ref="B23:F23"/>
    <mergeCell ref="B27:F27"/>
    <mergeCell ref="B28:F28"/>
  </mergeCells>
  <phoneticPr fontId="13"/>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showGridLines="0" topLeftCell="A25" workbookViewId="0">
      <selection activeCell="C28" sqref="C28:G28"/>
    </sheetView>
  </sheetViews>
  <sheetFormatPr defaultRowHeight="14.25" x14ac:dyDescent="0.15"/>
  <cols>
    <col min="1" max="1" width="4.5" style="1" customWidth="1"/>
    <col min="2" max="2" width="24.75" style="1" customWidth="1"/>
    <col min="3" max="3" width="7.125" style="1" customWidth="1"/>
    <col min="4" max="4" width="26.125" style="1" customWidth="1"/>
    <col min="5" max="5" width="5.875" style="1" customWidth="1"/>
    <col min="6" max="6" width="6" style="1" customWidth="1"/>
    <col min="7" max="7" width="5.25" style="1" customWidth="1"/>
    <col min="8" max="10" width="9" style="1"/>
    <col min="11" max="12" width="9" style="1" customWidth="1"/>
    <col min="13" max="14" width="9" style="1"/>
    <col min="15" max="15" width="9.5" style="1" bestFit="1" customWidth="1"/>
    <col min="16" max="16384" width="9" style="1"/>
  </cols>
  <sheetData>
    <row r="1" spans="1:15" ht="8.25" customHeight="1" x14ac:dyDescent="0.15"/>
    <row r="2" spans="1:15" ht="21" customHeight="1" x14ac:dyDescent="0.15">
      <c r="C2" s="207" t="s">
        <v>229</v>
      </c>
      <c r="D2" s="215"/>
      <c r="E2" s="215"/>
      <c r="F2" s="215"/>
      <c r="G2" s="215"/>
      <c r="H2" s="215"/>
    </row>
    <row r="3" spans="1:15" ht="5.25" customHeight="1" x14ac:dyDescent="0.15">
      <c r="D3" s="208"/>
      <c r="E3" s="208"/>
    </row>
    <row r="4" spans="1:15" ht="21" customHeight="1" x14ac:dyDescent="0.15">
      <c r="B4" s="201" t="s">
        <v>169</v>
      </c>
      <c r="C4" s="216"/>
      <c r="D4" s="216"/>
      <c r="E4" s="36"/>
      <c r="K4" s="162" t="s">
        <v>891</v>
      </c>
      <c r="L4" s="162"/>
    </row>
    <row r="5" spans="1:15" ht="14.25" customHeight="1" x14ac:dyDescent="0.15">
      <c r="B5" s="204"/>
      <c r="C5" s="204"/>
      <c r="D5" s="219" t="s">
        <v>825</v>
      </c>
      <c r="E5" s="219"/>
      <c r="F5" s="202"/>
      <c r="G5" s="202"/>
      <c r="K5" s="162" t="b">
        <v>0</v>
      </c>
      <c r="L5" s="162"/>
    </row>
    <row r="6" spans="1:15" ht="21" customHeight="1" x14ac:dyDescent="0.15">
      <c r="B6" s="32" t="s">
        <v>170</v>
      </c>
      <c r="C6" s="32"/>
      <c r="D6" s="220" t="s">
        <v>826</v>
      </c>
      <c r="E6" s="220"/>
      <c r="F6" s="221"/>
      <c r="G6" s="221"/>
      <c r="K6" s="162" t="b">
        <v>0</v>
      </c>
      <c r="L6" s="162" t="b">
        <v>0</v>
      </c>
    </row>
    <row r="7" spans="1:15" ht="18.75" customHeight="1" thickBot="1" x14ac:dyDescent="0.2">
      <c r="A7" s="1" t="s">
        <v>360</v>
      </c>
      <c r="B7" s="12" t="s">
        <v>171</v>
      </c>
      <c r="C7" s="209"/>
      <c r="D7" s="210"/>
      <c r="E7" s="210"/>
      <c r="F7" s="211"/>
      <c r="G7" s="211"/>
      <c r="K7" s="162"/>
      <c r="L7" s="162"/>
    </row>
    <row r="8" spans="1:15" ht="21" customHeight="1" thickTop="1" thickBot="1" x14ac:dyDescent="0.2">
      <c r="B8" s="12" t="s">
        <v>172</v>
      </c>
      <c r="C8" s="209"/>
      <c r="D8" s="210"/>
      <c r="E8" s="210"/>
      <c r="F8" s="211"/>
      <c r="G8" s="211"/>
      <c r="J8" s="1" t="s">
        <v>1049</v>
      </c>
      <c r="K8" s="162" t="s">
        <v>1045</v>
      </c>
      <c r="L8" s="162"/>
      <c r="M8" s="190" t="s">
        <v>1024</v>
      </c>
      <c r="N8" s="191"/>
      <c r="O8" s="1">
        <v>5000000</v>
      </c>
    </row>
    <row r="9" spans="1:15" ht="21" customHeight="1" thickTop="1" thickBot="1" x14ac:dyDescent="0.2">
      <c r="B9" s="12" t="s">
        <v>173</v>
      </c>
      <c r="C9" s="209"/>
      <c r="D9" s="210"/>
      <c r="E9" s="210"/>
      <c r="F9" s="211"/>
      <c r="G9" s="211"/>
      <c r="J9" s="1">
        <f>COUNTA(様1複・郵便番号①)</f>
        <v>0</v>
      </c>
      <c r="K9" s="162">
        <f>COUNTA(様1複・申請者数)</f>
        <v>0</v>
      </c>
      <c r="L9" s="162"/>
      <c r="M9" s="192">
        <f>IF(O10&lt;5000000,O10,5000000)</f>
        <v>0</v>
      </c>
      <c r="N9" s="195"/>
      <c r="O9" s="196" t="s">
        <v>1046</v>
      </c>
    </row>
    <row r="10" spans="1:15" ht="21" customHeight="1" thickTop="1" thickBot="1" x14ac:dyDescent="0.2">
      <c r="B10" s="12" t="s">
        <v>174</v>
      </c>
      <c r="C10" s="212"/>
      <c r="D10" s="213"/>
      <c r="E10" s="211"/>
      <c r="F10" s="214"/>
      <c r="G10" s="140" t="s">
        <v>176</v>
      </c>
      <c r="K10" s="162" t="s">
        <v>1019</v>
      </c>
      <c r="L10" s="162" t="s">
        <v>1020</v>
      </c>
      <c r="M10" s="1" t="s">
        <v>1021</v>
      </c>
      <c r="N10" s="1" t="s">
        <v>1023</v>
      </c>
      <c r="O10" s="197">
        <f>M13+M18+M24+M30+M37+'様式１-複数 一覧 (2)'!J11+'様式１-複数 一覧 (2)'!J17+'様式１-複数 一覧 (2)'!J23+'様式１-複数 一覧 (2)'!J29+'様式１-複数 一覧 (2)'!J35</f>
        <v>0</v>
      </c>
    </row>
    <row r="11" spans="1:15" ht="21" customHeight="1" thickTop="1" thickBot="1" x14ac:dyDescent="0.2">
      <c r="B11" s="12" t="s">
        <v>175</v>
      </c>
      <c r="C11" s="209"/>
      <c r="D11" s="210"/>
      <c r="E11" s="210"/>
      <c r="F11" s="211"/>
      <c r="G11" s="211"/>
      <c r="K11" s="162">
        <v>500000</v>
      </c>
      <c r="L11" s="162">
        <v>500000</v>
      </c>
      <c r="M11" s="1">
        <v>500000</v>
      </c>
      <c r="N11" s="1">
        <f>IF(様1複・買物対策,500000,0)+IF(様1複・雇用増加①,500000,0)+IF(様1複・処遇改善①,500000,0)</f>
        <v>0</v>
      </c>
    </row>
    <row r="12" spans="1:15" ht="21" customHeight="1" thickTop="1" x14ac:dyDescent="0.15">
      <c r="B12" s="126" t="s">
        <v>805</v>
      </c>
      <c r="C12" s="163"/>
      <c r="D12" s="126" t="s">
        <v>828</v>
      </c>
      <c r="E12" s="126"/>
      <c r="G12" s="164"/>
      <c r="H12" s="1" t="s">
        <v>829</v>
      </c>
      <c r="K12" s="189" t="s">
        <v>1022</v>
      </c>
      <c r="L12" s="189"/>
      <c r="M12" s="193" t="s">
        <v>1044</v>
      </c>
    </row>
    <row r="13" spans="1:15" ht="16.5" customHeight="1" thickBot="1" x14ac:dyDescent="0.2">
      <c r="C13" s="222" t="s">
        <v>827</v>
      </c>
      <c r="D13" s="223"/>
      <c r="E13" s="215"/>
      <c r="F13" s="215"/>
      <c r="G13" s="215"/>
      <c r="K13" s="189">
        <f>IF(N11&lt;500000,500000,1000000)</f>
        <v>500000</v>
      </c>
      <c r="L13" s="189"/>
      <c r="M13" s="194">
        <f>IF(J9=1,K13,0)</f>
        <v>0</v>
      </c>
    </row>
    <row r="14" spans="1:15" ht="21" customHeight="1" thickTop="1" x14ac:dyDescent="0.15">
      <c r="B14" s="90"/>
      <c r="C14" s="135"/>
      <c r="D14" s="220" t="s">
        <v>834</v>
      </c>
      <c r="E14" s="220"/>
      <c r="F14" s="221"/>
      <c r="G14" s="221"/>
      <c r="K14" s="162" t="b">
        <v>0</v>
      </c>
      <c r="L14" s="162" t="b">
        <v>0</v>
      </c>
    </row>
    <row r="15" spans="1:15" ht="19.5" customHeight="1" x14ac:dyDescent="0.15">
      <c r="A15" s="1" t="s">
        <v>361</v>
      </c>
      <c r="B15" s="12" t="s">
        <v>171</v>
      </c>
      <c r="C15" s="209"/>
      <c r="D15" s="210"/>
      <c r="E15" s="210"/>
      <c r="F15" s="211"/>
      <c r="G15" s="211"/>
      <c r="J15" s="1" t="s">
        <v>1026</v>
      </c>
      <c r="K15" s="162" t="s">
        <v>1019</v>
      </c>
      <c r="L15" s="162" t="s">
        <v>1020</v>
      </c>
      <c r="M15" s="1" t="s">
        <v>1021</v>
      </c>
      <c r="N15" s="1" t="s">
        <v>1023</v>
      </c>
    </row>
    <row r="16" spans="1:15" ht="21" customHeight="1" thickBot="1" x14ac:dyDescent="0.2">
      <c r="B16" s="12" t="s">
        <v>172</v>
      </c>
      <c r="C16" s="209"/>
      <c r="D16" s="210"/>
      <c r="E16" s="210"/>
      <c r="F16" s="211"/>
      <c r="G16" s="211"/>
      <c r="J16" s="1">
        <f>COUNTA(様1複・郵便番号②)</f>
        <v>0</v>
      </c>
      <c r="K16" s="162">
        <v>500000</v>
      </c>
      <c r="L16" s="162">
        <v>500000</v>
      </c>
      <c r="M16" s="1">
        <v>500000</v>
      </c>
      <c r="N16" s="1">
        <f>IF(様1複・買物対策,500000,0)+IF(様1複・雇用増加②,500000,0)+IF(様1複・処遇改善②,500000,0)</f>
        <v>0</v>
      </c>
    </row>
    <row r="17" spans="1:14" ht="21" customHeight="1" thickTop="1" x14ac:dyDescent="0.15">
      <c r="B17" s="12" t="s">
        <v>173</v>
      </c>
      <c r="C17" s="209"/>
      <c r="D17" s="210"/>
      <c r="E17" s="210"/>
      <c r="F17" s="211"/>
      <c r="G17" s="211"/>
      <c r="K17" s="189" t="s">
        <v>1025</v>
      </c>
      <c r="L17" s="189"/>
      <c r="M17" s="193" t="s">
        <v>1029</v>
      </c>
    </row>
    <row r="18" spans="1:14" ht="21" customHeight="1" thickBot="1" x14ac:dyDescent="0.2">
      <c r="B18" s="12" t="s">
        <v>174</v>
      </c>
      <c r="C18" s="212"/>
      <c r="D18" s="213"/>
      <c r="E18" s="211"/>
      <c r="F18" s="214"/>
      <c r="G18" s="140" t="s">
        <v>176</v>
      </c>
      <c r="K18" s="189">
        <f>IF(N16&lt;500000,500000,1000000)</f>
        <v>500000</v>
      </c>
      <c r="L18" s="189"/>
      <c r="M18" s="194">
        <f>IF(J16=1,K18,0)</f>
        <v>0</v>
      </c>
    </row>
    <row r="19" spans="1:14" ht="21" customHeight="1" thickTop="1" x14ac:dyDescent="0.15">
      <c r="B19" s="12" t="s">
        <v>175</v>
      </c>
      <c r="C19" s="209"/>
      <c r="D19" s="210"/>
      <c r="E19" s="210"/>
      <c r="F19" s="211"/>
      <c r="G19" s="211"/>
      <c r="K19" s="162"/>
      <c r="L19" s="162"/>
    </row>
    <row r="20" spans="1:14" ht="24" customHeight="1" x14ac:dyDescent="0.15">
      <c r="B20" s="126"/>
      <c r="C20" s="126"/>
      <c r="D20" s="217" t="s">
        <v>956</v>
      </c>
      <c r="E20" s="217"/>
      <c r="F20" s="218"/>
      <c r="G20" s="218"/>
      <c r="K20" s="162" t="b">
        <v>0</v>
      </c>
      <c r="L20" s="162" t="b">
        <v>0</v>
      </c>
    </row>
    <row r="21" spans="1:14" ht="17.25" customHeight="1" x14ac:dyDescent="0.15">
      <c r="A21" s="1" t="s">
        <v>362</v>
      </c>
      <c r="B21" s="12" t="s">
        <v>171</v>
      </c>
      <c r="C21" s="209"/>
      <c r="D21" s="210"/>
      <c r="E21" s="210"/>
      <c r="F21" s="211"/>
      <c r="G21" s="211"/>
      <c r="J21" s="1" t="s">
        <v>1027</v>
      </c>
      <c r="K21" s="162" t="s">
        <v>1019</v>
      </c>
      <c r="L21" s="162" t="s">
        <v>1020</v>
      </c>
      <c r="M21" s="1" t="s">
        <v>1021</v>
      </c>
      <c r="N21" s="1" t="s">
        <v>1023</v>
      </c>
    </row>
    <row r="22" spans="1:14" ht="21" customHeight="1" thickBot="1" x14ac:dyDescent="0.2">
      <c r="B22" s="12" t="s">
        <v>172</v>
      </c>
      <c r="C22" s="209"/>
      <c r="D22" s="210"/>
      <c r="E22" s="210"/>
      <c r="F22" s="211"/>
      <c r="G22" s="211"/>
      <c r="J22" s="1">
        <f>COUNTA(様1複・郵便番号③)</f>
        <v>0</v>
      </c>
      <c r="K22" s="162">
        <v>500000</v>
      </c>
      <c r="L22" s="162">
        <v>500000</v>
      </c>
      <c r="M22" s="1">
        <v>500000</v>
      </c>
      <c r="N22" s="1">
        <f>IF(様1複・買物対策,500000,0)+IF(様1複・雇用増加③,500000,0)+IF(様1複・処遇改善③,500000,0)</f>
        <v>0</v>
      </c>
    </row>
    <row r="23" spans="1:14" ht="21" customHeight="1" thickTop="1" x14ac:dyDescent="0.15">
      <c r="B23" s="12" t="s">
        <v>173</v>
      </c>
      <c r="C23" s="209"/>
      <c r="D23" s="210"/>
      <c r="E23" s="210"/>
      <c r="F23" s="211"/>
      <c r="G23" s="211"/>
      <c r="K23" s="189" t="s">
        <v>1022</v>
      </c>
      <c r="L23" s="189"/>
      <c r="M23" s="193" t="s">
        <v>1030</v>
      </c>
    </row>
    <row r="24" spans="1:14" ht="21" customHeight="1" thickBot="1" x14ac:dyDescent="0.2">
      <c r="B24" s="12" t="s">
        <v>174</v>
      </c>
      <c r="C24" s="212"/>
      <c r="D24" s="213"/>
      <c r="E24" s="211"/>
      <c r="F24" s="214"/>
      <c r="G24" s="140" t="s">
        <v>176</v>
      </c>
      <c r="K24" s="189">
        <f>IF(N22&lt;500000,500000,1000000)</f>
        <v>500000</v>
      </c>
      <c r="L24" s="189"/>
      <c r="M24" s="194">
        <f>IF(J22=1,K24,0)</f>
        <v>0</v>
      </c>
    </row>
    <row r="25" spans="1:14" ht="21" customHeight="1" thickTop="1" x14ac:dyDescent="0.15">
      <c r="B25" s="12" t="s">
        <v>175</v>
      </c>
      <c r="C25" s="209"/>
      <c r="D25" s="210"/>
      <c r="E25" s="210"/>
      <c r="F25" s="211"/>
      <c r="G25" s="211"/>
      <c r="K25" s="162"/>
      <c r="L25" s="162"/>
    </row>
    <row r="26" spans="1:14" ht="22.5" customHeight="1" x14ac:dyDescent="0.15">
      <c r="B26" s="126"/>
      <c r="C26" s="126"/>
      <c r="D26" s="217" t="s">
        <v>835</v>
      </c>
      <c r="E26" s="217"/>
      <c r="F26" s="218"/>
      <c r="G26" s="218"/>
      <c r="K26" s="162" t="b">
        <v>0</v>
      </c>
      <c r="L26" s="162" t="b">
        <v>0</v>
      </c>
    </row>
    <row r="27" spans="1:14" ht="16.5" customHeight="1" x14ac:dyDescent="0.15">
      <c r="A27" s="1" t="s">
        <v>363</v>
      </c>
      <c r="B27" s="12" t="s">
        <v>171</v>
      </c>
      <c r="C27" s="209"/>
      <c r="D27" s="210"/>
      <c r="E27" s="210"/>
      <c r="F27" s="211"/>
      <c r="G27" s="211"/>
      <c r="J27" s="1" t="s">
        <v>1031</v>
      </c>
      <c r="K27" s="162" t="s">
        <v>1019</v>
      </c>
      <c r="L27" s="162" t="s">
        <v>1020</v>
      </c>
      <c r="M27" s="1" t="s">
        <v>1021</v>
      </c>
      <c r="N27" s="1" t="s">
        <v>1023</v>
      </c>
    </row>
    <row r="28" spans="1:14" ht="21" customHeight="1" thickBot="1" x14ac:dyDescent="0.2">
      <c r="B28" s="12" t="s">
        <v>172</v>
      </c>
      <c r="C28" s="209"/>
      <c r="D28" s="210"/>
      <c r="E28" s="210"/>
      <c r="F28" s="211"/>
      <c r="G28" s="211"/>
      <c r="J28" s="1">
        <f>COUNTA(様1複・郵便番号④)</f>
        <v>0</v>
      </c>
      <c r="K28" s="162">
        <v>500000</v>
      </c>
      <c r="L28" s="162">
        <v>500000</v>
      </c>
      <c r="M28" s="1">
        <v>500000</v>
      </c>
      <c r="N28" s="1">
        <f>IF(様1複・買物対策,500000,0)+IF(様1複・雇用増加④,500000,0)+IF(様1複・処遇改善④,500000,0)</f>
        <v>0</v>
      </c>
    </row>
    <row r="29" spans="1:14" ht="21" customHeight="1" thickTop="1" x14ac:dyDescent="0.15">
      <c r="B29" s="12" t="s">
        <v>173</v>
      </c>
      <c r="C29" s="209"/>
      <c r="D29" s="210"/>
      <c r="E29" s="210"/>
      <c r="F29" s="211"/>
      <c r="G29" s="211"/>
      <c r="K29" s="189" t="s">
        <v>1022</v>
      </c>
      <c r="L29" s="189"/>
      <c r="M29" s="193" t="s">
        <v>1032</v>
      </c>
    </row>
    <row r="30" spans="1:14" ht="21" customHeight="1" thickBot="1" x14ac:dyDescent="0.2">
      <c r="B30" s="12" t="s">
        <v>174</v>
      </c>
      <c r="C30" s="212"/>
      <c r="D30" s="213"/>
      <c r="E30" s="211"/>
      <c r="F30" s="214"/>
      <c r="G30" s="140" t="s">
        <v>176</v>
      </c>
      <c r="K30" s="189">
        <f>IF(N28&lt;500000,500000,1000000)</f>
        <v>500000</v>
      </c>
      <c r="L30" s="189"/>
      <c r="M30" s="194">
        <f>IF(J28=1,K30,0)</f>
        <v>0</v>
      </c>
    </row>
    <row r="31" spans="1:14" ht="21" customHeight="1" thickTop="1" x14ac:dyDescent="0.15">
      <c r="B31" s="12" t="s">
        <v>175</v>
      </c>
      <c r="C31" s="209"/>
      <c r="D31" s="210"/>
      <c r="E31" s="210"/>
      <c r="F31" s="211"/>
      <c r="G31" s="211"/>
      <c r="K31" s="162"/>
      <c r="L31" s="162"/>
    </row>
    <row r="32" spans="1:14" ht="22.5" customHeight="1" x14ac:dyDescent="0.15">
      <c r="B32" s="128"/>
      <c r="C32" s="128"/>
      <c r="D32" s="217" t="s">
        <v>835</v>
      </c>
      <c r="E32" s="217"/>
      <c r="F32" s="218"/>
      <c r="G32" s="218"/>
      <c r="K32" s="162"/>
      <c r="L32" s="162"/>
    </row>
    <row r="33" spans="1:14" ht="18" customHeight="1" x14ac:dyDescent="0.15">
      <c r="A33" s="1" t="s">
        <v>364</v>
      </c>
      <c r="B33" s="12" t="s">
        <v>171</v>
      </c>
      <c r="C33" s="209"/>
      <c r="D33" s="210"/>
      <c r="E33" s="210"/>
      <c r="F33" s="211"/>
      <c r="G33" s="211"/>
      <c r="K33" s="162" t="b">
        <v>0</v>
      </c>
      <c r="L33" s="162" t="b">
        <v>0</v>
      </c>
    </row>
    <row r="34" spans="1:14" ht="21" customHeight="1" x14ac:dyDescent="0.15">
      <c r="B34" s="12" t="s">
        <v>172</v>
      </c>
      <c r="C34" s="209"/>
      <c r="D34" s="210"/>
      <c r="E34" s="210"/>
      <c r="F34" s="211"/>
      <c r="G34" s="211"/>
      <c r="J34" s="1" t="s">
        <v>1033</v>
      </c>
      <c r="K34" s="162" t="s">
        <v>1019</v>
      </c>
      <c r="L34" s="162" t="s">
        <v>1020</v>
      </c>
      <c r="M34" s="1" t="s">
        <v>1021</v>
      </c>
      <c r="N34" s="1" t="s">
        <v>1023</v>
      </c>
    </row>
    <row r="35" spans="1:14" ht="21" customHeight="1" thickBot="1" x14ac:dyDescent="0.2">
      <c r="B35" s="12" t="s">
        <v>173</v>
      </c>
      <c r="C35" s="209"/>
      <c r="D35" s="210"/>
      <c r="E35" s="210"/>
      <c r="F35" s="211"/>
      <c r="G35" s="211"/>
      <c r="J35" s="1">
        <f>COUNTA(様1複・郵便番号⑤)</f>
        <v>0</v>
      </c>
      <c r="K35" s="162">
        <v>500000</v>
      </c>
      <c r="L35" s="162">
        <v>500000</v>
      </c>
      <c r="M35" s="1">
        <v>500000</v>
      </c>
      <c r="N35" s="1">
        <f>IF(様1複・買物対策,500000,0)+IF(様1複・雇用増加⑤,500000,0)+IF(様1複・処遇改善⑤,500000,0)</f>
        <v>0</v>
      </c>
    </row>
    <row r="36" spans="1:14" ht="21" customHeight="1" thickTop="1" x14ac:dyDescent="0.15">
      <c r="B36" s="12" t="s">
        <v>174</v>
      </c>
      <c r="C36" s="212"/>
      <c r="D36" s="213"/>
      <c r="E36" s="211"/>
      <c r="F36" s="214"/>
      <c r="G36" s="140" t="s">
        <v>176</v>
      </c>
      <c r="K36" s="189" t="s">
        <v>1022</v>
      </c>
      <c r="L36" s="189"/>
      <c r="M36" s="193" t="s">
        <v>1028</v>
      </c>
    </row>
    <row r="37" spans="1:14" ht="21" customHeight="1" thickBot="1" x14ac:dyDescent="0.2">
      <c r="B37" s="12" t="s">
        <v>175</v>
      </c>
      <c r="C37" s="209"/>
      <c r="D37" s="210"/>
      <c r="E37" s="210"/>
      <c r="F37" s="211"/>
      <c r="G37" s="211"/>
      <c r="K37" s="189">
        <f>IF(N35&lt;500000,500000,1000000)</f>
        <v>500000</v>
      </c>
      <c r="L37" s="189"/>
      <c r="M37" s="194">
        <f>IF(J35=1,K37,0)</f>
        <v>0</v>
      </c>
    </row>
    <row r="38" spans="1:14" ht="21" customHeight="1" thickTop="1" x14ac:dyDescent="0.15">
      <c r="B38" s="200" t="s">
        <v>830</v>
      </c>
      <c r="C38" s="200"/>
      <c r="D38" s="200"/>
      <c r="E38" s="200"/>
      <c r="F38" s="199"/>
      <c r="G38" s="202"/>
      <c r="H38" s="202"/>
    </row>
    <row r="39" spans="1:14" ht="21" customHeight="1" x14ac:dyDescent="0.15">
      <c r="B39" s="200" t="s">
        <v>831</v>
      </c>
      <c r="C39" s="200"/>
      <c r="D39" s="200"/>
      <c r="E39" s="200"/>
      <c r="F39" s="202"/>
      <c r="G39" s="202"/>
      <c r="H39" s="202"/>
    </row>
    <row r="40" spans="1:14" x14ac:dyDescent="0.15">
      <c r="B40" s="200" t="s">
        <v>832</v>
      </c>
      <c r="C40" s="202"/>
      <c r="D40" s="202"/>
      <c r="E40" s="202"/>
      <c r="F40" s="202"/>
      <c r="G40" s="202"/>
      <c r="H40" s="202"/>
    </row>
    <row r="41" spans="1:14" x14ac:dyDescent="0.15">
      <c r="B41" s="200" t="s">
        <v>833</v>
      </c>
      <c r="C41" s="202"/>
      <c r="D41" s="202"/>
      <c r="E41" s="202"/>
      <c r="F41" s="202"/>
      <c r="G41" s="202"/>
      <c r="H41" s="202"/>
    </row>
  </sheetData>
  <sheetProtection sheet="1" objects="1" scenarios="1" formatCells="0" formatRows="0" selectLockedCells="1"/>
  <mergeCells count="40">
    <mergeCell ref="D32:G32"/>
    <mergeCell ref="D5:G5"/>
    <mergeCell ref="D6:G6"/>
    <mergeCell ref="D14:G14"/>
    <mergeCell ref="C13:G13"/>
    <mergeCell ref="D20:G20"/>
    <mergeCell ref="C23:G23"/>
    <mergeCell ref="C25:G25"/>
    <mergeCell ref="C27:G27"/>
    <mergeCell ref="C28:G28"/>
    <mergeCell ref="C24:F24"/>
    <mergeCell ref="C22:G22"/>
    <mergeCell ref="D26:G26"/>
    <mergeCell ref="C21:G21"/>
    <mergeCell ref="C33:G33"/>
    <mergeCell ref="C34:G34"/>
    <mergeCell ref="C35:G35"/>
    <mergeCell ref="C37:G37"/>
    <mergeCell ref="C36:F36"/>
    <mergeCell ref="B38:H38"/>
    <mergeCell ref="B39:H39"/>
    <mergeCell ref="B41:H41"/>
    <mergeCell ref="B40:H40"/>
    <mergeCell ref="C2:H2"/>
    <mergeCell ref="C7:G7"/>
    <mergeCell ref="C8:G8"/>
    <mergeCell ref="C9:G9"/>
    <mergeCell ref="C11:G11"/>
    <mergeCell ref="C10:F10"/>
    <mergeCell ref="C15:G15"/>
    <mergeCell ref="C16:G16"/>
    <mergeCell ref="C29:G29"/>
    <mergeCell ref="C31:G31"/>
    <mergeCell ref="C30:F30"/>
    <mergeCell ref="B4:D4"/>
    <mergeCell ref="D3:E3"/>
    <mergeCell ref="B5:C5"/>
    <mergeCell ref="C17:G17"/>
    <mergeCell ref="C19:G19"/>
    <mergeCell ref="C18:F18"/>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1771650</xdr:colOff>
                    <xdr:row>4</xdr:row>
                    <xdr:rowOff>161925</xdr:rowOff>
                  </from>
                  <to>
                    <xdr:col>4</xdr:col>
                    <xdr:colOff>85725</xdr:colOff>
                    <xdr:row>5</xdr:row>
                    <xdr:rowOff>238125</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5</xdr:col>
                    <xdr:colOff>381000</xdr:colOff>
                    <xdr:row>3</xdr:row>
                    <xdr:rowOff>209550</xdr:rowOff>
                  </from>
                  <to>
                    <xdr:col>6</xdr:col>
                    <xdr:colOff>228600</xdr:colOff>
                    <xdr:row>5</xdr:row>
                    <xdr:rowOff>19050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5</xdr:col>
                    <xdr:colOff>371475</xdr:colOff>
                    <xdr:row>5</xdr:row>
                    <xdr:rowOff>9525</xdr:rowOff>
                  </from>
                  <to>
                    <xdr:col>6</xdr:col>
                    <xdr:colOff>219075</xdr:colOff>
                    <xdr:row>6</xdr:row>
                    <xdr:rowOff>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1676400</xdr:colOff>
                    <xdr:row>13</xdr:row>
                    <xdr:rowOff>9525</xdr:rowOff>
                  </from>
                  <to>
                    <xdr:col>3</xdr:col>
                    <xdr:colOff>1981200</xdr:colOff>
                    <xdr:row>14</xdr:row>
                    <xdr:rowOff>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5</xdr:col>
                    <xdr:colOff>314325</xdr:colOff>
                    <xdr:row>12</xdr:row>
                    <xdr:rowOff>200025</xdr:rowOff>
                  </from>
                  <to>
                    <xdr:col>6</xdr:col>
                    <xdr:colOff>161925</xdr:colOff>
                    <xdr:row>13</xdr:row>
                    <xdr:rowOff>247650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1524000</xdr:colOff>
                    <xdr:row>19</xdr:row>
                    <xdr:rowOff>9525</xdr:rowOff>
                  </from>
                  <to>
                    <xdr:col>3</xdr:col>
                    <xdr:colOff>1828800</xdr:colOff>
                    <xdr:row>19</xdr:row>
                    <xdr:rowOff>266700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5</xdr:col>
                    <xdr:colOff>266700</xdr:colOff>
                    <xdr:row>19</xdr:row>
                    <xdr:rowOff>28575</xdr:rowOff>
                  </from>
                  <to>
                    <xdr:col>6</xdr:col>
                    <xdr:colOff>114300</xdr:colOff>
                    <xdr:row>19</xdr:row>
                    <xdr:rowOff>285750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1504950</xdr:colOff>
                    <xdr:row>25</xdr:row>
                    <xdr:rowOff>19050</xdr:rowOff>
                  </from>
                  <to>
                    <xdr:col>3</xdr:col>
                    <xdr:colOff>1809750</xdr:colOff>
                    <xdr:row>25</xdr:row>
                    <xdr:rowOff>276225</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5</xdr:col>
                    <xdr:colOff>333375</xdr:colOff>
                    <xdr:row>25</xdr:row>
                    <xdr:rowOff>28575</xdr:rowOff>
                  </from>
                  <to>
                    <xdr:col>6</xdr:col>
                    <xdr:colOff>180975</xdr:colOff>
                    <xdr:row>26</xdr:row>
                    <xdr:rowOff>0</xdr:rowOff>
                  </to>
                </anchor>
              </controlPr>
            </control>
          </mc:Choice>
        </mc:AlternateContent>
        <mc:AlternateContent xmlns:mc="http://schemas.openxmlformats.org/markup-compatibility/2006">
          <mc:Choice Requires="x14">
            <control shapeId="23563" r:id="rId13" name="Check Box 11">
              <controlPr locked="0" defaultSize="0" autoFill="0" autoLine="0" autoPict="0">
                <anchor moveWithCells="1">
                  <from>
                    <xdr:col>3</xdr:col>
                    <xdr:colOff>1476375</xdr:colOff>
                    <xdr:row>31</xdr:row>
                    <xdr:rowOff>28575</xdr:rowOff>
                  </from>
                  <to>
                    <xdr:col>3</xdr:col>
                    <xdr:colOff>1781175</xdr:colOff>
                    <xdr:row>32</xdr:row>
                    <xdr:rowOff>0</xdr:rowOff>
                  </to>
                </anchor>
              </controlPr>
            </control>
          </mc:Choice>
        </mc:AlternateContent>
        <mc:AlternateContent xmlns:mc="http://schemas.openxmlformats.org/markup-compatibility/2006">
          <mc:Choice Requires="x14">
            <control shapeId="23566" r:id="rId14" name="Check Box 14">
              <controlPr locked="0" defaultSize="0" autoFill="0" autoLine="0" autoPict="0">
                <anchor moveWithCells="1">
                  <from>
                    <xdr:col>5</xdr:col>
                    <xdr:colOff>266700</xdr:colOff>
                    <xdr:row>31</xdr:row>
                    <xdr:rowOff>28575</xdr:rowOff>
                  </from>
                  <to>
                    <xdr:col>6</xdr:col>
                    <xdr:colOff>114300</xdr:colOff>
                    <xdr:row>32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358"/>
  <sheetViews>
    <sheetView showGridLines="0" topLeftCell="A14" workbookViewId="0">
      <selection activeCell="C28" sqref="C28:E28"/>
    </sheetView>
  </sheetViews>
  <sheetFormatPr defaultRowHeight="14.25" x14ac:dyDescent="0.15"/>
  <cols>
    <col min="1" max="1" width="6" style="1" customWidth="1"/>
    <col min="2" max="2" width="24.75" style="1" customWidth="1"/>
    <col min="3" max="3" width="18.75" style="1" customWidth="1"/>
    <col min="4" max="4" width="27.25" style="1" customWidth="1"/>
    <col min="5" max="5" width="5.875" style="1" customWidth="1"/>
    <col min="6" max="6" width="6" style="1" customWidth="1"/>
    <col min="7" max="44" width="9" style="1" customWidth="1"/>
    <col min="45" max="16384" width="9" style="1"/>
  </cols>
  <sheetData>
    <row r="2" spans="1:11" ht="21" customHeight="1" x14ac:dyDescent="0.15">
      <c r="C2" s="204" t="s">
        <v>229</v>
      </c>
      <c r="D2" s="227"/>
      <c r="E2" s="227"/>
      <c r="F2" s="202"/>
    </row>
    <row r="3" spans="1:11" ht="21" customHeight="1" x14ac:dyDescent="0.15">
      <c r="D3" s="208"/>
      <c r="E3" s="208"/>
    </row>
    <row r="4" spans="1:11" ht="21" customHeight="1" x14ac:dyDescent="0.15">
      <c r="B4" s="201" t="s">
        <v>365</v>
      </c>
      <c r="C4" s="216"/>
      <c r="D4" s="216"/>
      <c r="E4" s="85"/>
    </row>
    <row r="5" spans="1:11" ht="21" customHeight="1" x14ac:dyDescent="0.15">
      <c r="B5" s="127"/>
      <c r="C5" s="129"/>
      <c r="D5" s="129"/>
      <c r="E5" s="137"/>
    </row>
    <row r="6" spans="1:11" ht="21" customHeight="1" x14ac:dyDescent="0.15">
      <c r="B6" s="228" t="s">
        <v>836</v>
      </c>
      <c r="C6" s="228"/>
      <c r="D6" s="229"/>
      <c r="E6" s="229"/>
      <c r="H6" s="162" t="s">
        <v>891</v>
      </c>
      <c r="I6" s="162"/>
    </row>
    <row r="7" spans="1:11" ht="21" customHeight="1" x14ac:dyDescent="0.15">
      <c r="B7" s="126"/>
      <c r="C7" s="133"/>
      <c r="D7" s="220" t="s">
        <v>835</v>
      </c>
      <c r="E7" s="221"/>
      <c r="H7" s="162" t="b">
        <v>0</v>
      </c>
      <c r="I7" s="162" t="b">
        <v>0</v>
      </c>
    </row>
    <row r="8" spans="1:11" ht="21" customHeight="1" x14ac:dyDescent="0.15">
      <c r="A8" s="1" t="s">
        <v>366</v>
      </c>
      <c r="B8" s="12" t="s">
        <v>171</v>
      </c>
      <c r="C8" s="224"/>
      <c r="D8" s="225"/>
      <c r="E8" s="226"/>
      <c r="G8" s="1" t="s">
        <v>1034</v>
      </c>
      <c r="H8" s="162" t="s">
        <v>1019</v>
      </c>
      <c r="I8" s="162" t="s">
        <v>1020</v>
      </c>
      <c r="J8" s="1" t="s">
        <v>1021</v>
      </c>
      <c r="K8" s="1" t="s">
        <v>1023</v>
      </c>
    </row>
    <row r="9" spans="1:11" ht="21" customHeight="1" thickBot="1" x14ac:dyDescent="0.2">
      <c r="B9" s="12" t="s">
        <v>172</v>
      </c>
      <c r="C9" s="224"/>
      <c r="D9" s="225"/>
      <c r="E9" s="226"/>
      <c r="G9" s="1">
        <f>COUNTA(様1複・郵便番号⑥)</f>
        <v>0</v>
      </c>
      <c r="H9" s="162">
        <v>500000</v>
      </c>
      <c r="I9" s="162">
        <v>500000</v>
      </c>
      <c r="J9" s="1">
        <v>500000</v>
      </c>
      <c r="K9" s="1">
        <f>IF(様1複・買物対策,500000,0)+IF(様1複・雇用増加⑥,500000,0)+IF(様1複・処遇改善⑥,500000,0)</f>
        <v>0</v>
      </c>
    </row>
    <row r="10" spans="1:11" ht="21" customHeight="1" thickTop="1" x14ac:dyDescent="0.15">
      <c r="B10" s="12" t="s">
        <v>173</v>
      </c>
      <c r="C10" s="224"/>
      <c r="D10" s="225"/>
      <c r="E10" s="226"/>
      <c r="H10" s="189" t="s">
        <v>1025</v>
      </c>
      <c r="I10" s="189"/>
      <c r="J10" s="193" t="s">
        <v>1035</v>
      </c>
    </row>
    <row r="11" spans="1:11" ht="21" customHeight="1" thickBot="1" x14ac:dyDescent="0.2">
      <c r="B11" s="12" t="s">
        <v>174</v>
      </c>
      <c r="C11" s="230"/>
      <c r="D11" s="231"/>
      <c r="E11" s="140" t="s">
        <v>176</v>
      </c>
      <c r="H11" s="189">
        <f>IF(K9&lt;500000,500000,1000000)</f>
        <v>500000</v>
      </c>
      <c r="I11" s="189"/>
      <c r="J11" s="194">
        <f>IF(G9=1,H11,0)</f>
        <v>0</v>
      </c>
    </row>
    <row r="12" spans="1:11" ht="21" customHeight="1" thickTop="1" x14ac:dyDescent="0.15">
      <c r="B12" s="12" t="s">
        <v>175</v>
      </c>
      <c r="C12" s="224"/>
      <c r="D12" s="225"/>
      <c r="E12" s="226"/>
      <c r="H12" s="162"/>
      <c r="I12" s="162"/>
    </row>
    <row r="13" spans="1:11" ht="26.25" customHeight="1" x14ac:dyDescent="0.15">
      <c r="C13" s="146"/>
      <c r="D13" s="217" t="s">
        <v>835</v>
      </c>
      <c r="E13" s="218"/>
      <c r="H13" s="162" t="b">
        <v>0</v>
      </c>
      <c r="I13" s="162" t="b">
        <v>0</v>
      </c>
    </row>
    <row r="14" spans="1:11" ht="21" customHeight="1" x14ac:dyDescent="0.15">
      <c r="A14" s="1" t="s">
        <v>367</v>
      </c>
      <c r="B14" s="12" t="s">
        <v>171</v>
      </c>
      <c r="C14" s="224"/>
      <c r="D14" s="225"/>
      <c r="E14" s="226"/>
      <c r="G14" s="1" t="s">
        <v>1036</v>
      </c>
      <c r="H14" s="162" t="s">
        <v>1019</v>
      </c>
      <c r="I14" s="162" t="s">
        <v>1020</v>
      </c>
      <c r="J14" s="1" t="s">
        <v>1021</v>
      </c>
      <c r="K14" s="1" t="s">
        <v>1023</v>
      </c>
    </row>
    <row r="15" spans="1:11" ht="21" customHeight="1" thickBot="1" x14ac:dyDescent="0.2">
      <c r="B15" s="12" t="s">
        <v>172</v>
      </c>
      <c r="C15" s="224"/>
      <c r="D15" s="225"/>
      <c r="E15" s="226"/>
      <c r="G15" s="1">
        <f>COUNTA(様1複・郵便番号⑦)</f>
        <v>0</v>
      </c>
      <c r="H15" s="162">
        <v>500000</v>
      </c>
      <c r="I15" s="162">
        <v>500000</v>
      </c>
      <c r="J15" s="1">
        <v>500000</v>
      </c>
      <c r="K15" s="1">
        <f>IF(様1複・買物対策,500000,0)+IF(様1複・雇用増加⑦,500000,0)+IF(様1複・処遇改善⑦,500000,0)</f>
        <v>0</v>
      </c>
    </row>
    <row r="16" spans="1:11" ht="21" customHeight="1" thickTop="1" x14ac:dyDescent="0.15">
      <c r="B16" s="12" t="s">
        <v>173</v>
      </c>
      <c r="C16" s="224"/>
      <c r="D16" s="225"/>
      <c r="E16" s="226"/>
      <c r="H16" s="189" t="s">
        <v>1025</v>
      </c>
      <c r="I16" s="189"/>
      <c r="J16" s="193" t="s">
        <v>1043</v>
      </c>
    </row>
    <row r="17" spans="1:11" ht="21" customHeight="1" thickBot="1" x14ac:dyDescent="0.2">
      <c r="B17" s="12" t="s">
        <v>174</v>
      </c>
      <c r="C17" s="230"/>
      <c r="D17" s="231"/>
      <c r="E17" s="140" t="s">
        <v>176</v>
      </c>
      <c r="H17" s="189">
        <f>IF(K15&lt;500000,500000,1000000)</f>
        <v>500000</v>
      </c>
      <c r="I17" s="189"/>
      <c r="J17" s="194">
        <f>IF(G15=1,H17,0)</f>
        <v>0</v>
      </c>
    </row>
    <row r="18" spans="1:11" ht="21" customHeight="1" thickTop="1" x14ac:dyDescent="0.15">
      <c r="B18" s="12" t="s">
        <v>175</v>
      </c>
      <c r="C18" s="224"/>
      <c r="D18" s="225"/>
      <c r="E18" s="226"/>
      <c r="H18" s="162"/>
      <c r="I18" s="162"/>
    </row>
    <row r="19" spans="1:11" ht="27.75" customHeight="1" x14ac:dyDescent="0.15">
      <c r="B19" s="126"/>
      <c r="C19" s="146"/>
      <c r="D19" s="217" t="s">
        <v>835</v>
      </c>
      <c r="E19" s="218"/>
      <c r="H19" s="162" t="b">
        <v>0</v>
      </c>
      <c r="I19" s="162" t="b">
        <v>0</v>
      </c>
    </row>
    <row r="20" spans="1:11" ht="21" customHeight="1" x14ac:dyDescent="0.15">
      <c r="A20" s="1" t="s">
        <v>368</v>
      </c>
      <c r="B20" s="12" t="s">
        <v>171</v>
      </c>
      <c r="C20" s="224"/>
      <c r="D20" s="225"/>
      <c r="E20" s="226"/>
      <c r="G20" s="1" t="s">
        <v>1037</v>
      </c>
      <c r="H20" s="162" t="s">
        <v>1019</v>
      </c>
      <c r="I20" s="162" t="s">
        <v>1020</v>
      </c>
      <c r="J20" s="1" t="s">
        <v>1021</v>
      </c>
      <c r="K20" s="1" t="s">
        <v>1023</v>
      </c>
    </row>
    <row r="21" spans="1:11" ht="21" customHeight="1" thickBot="1" x14ac:dyDescent="0.2">
      <c r="B21" s="12" t="s">
        <v>172</v>
      </c>
      <c r="C21" s="224"/>
      <c r="D21" s="225"/>
      <c r="E21" s="226"/>
      <c r="G21" s="1">
        <f>COUNTA(様1複・郵便番号⑧)</f>
        <v>0</v>
      </c>
      <c r="H21" s="162">
        <v>500000</v>
      </c>
      <c r="I21" s="162">
        <v>500000</v>
      </c>
      <c r="J21" s="1">
        <v>500000</v>
      </c>
      <c r="K21" s="1">
        <f>IF(様1複・買物対策,500000,0)+IF(様1複・雇用増加⑧,500000,0)+IF(様1複・処遇改善⑧,500000,0)</f>
        <v>0</v>
      </c>
    </row>
    <row r="22" spans="1:11" ht="21" customHeight="1" thickTop="1" x14ac:dyDescent="0.15">
      <c r="B22" s="142" t="s">
        <v>173</v>
      </c>
      <c r="C22" s="232"/>
      <c r="D22" s="225"/>
      <c r="E22" s="226"/>
      <c r="H22" s="189" t="s">
        <v>1025</v>
      </c>
      <c r="I22" s="189"/>
      <c r="J22" s="193" t="s">
        <v>1042</v>
      </c>
    </row>
    <row r="23" spans="1:11" ht="21" customHeight="1" thickBot="1" x14ac:dyDescent="0.2">
      <c r="B23" s="12" t="s">
        <v>174</v>
      </c>
      <c r="C23" s="230"/>
      <c r="D23" s="231"/>
      <c r="E23" s="140" t="s">
        <v>176</v>
      </c>
      <c r="H23" s="189">
        <f>IF(K21&lt;500000,500000,1000000)</f>
        <v>500000</v>
      </c>
      <c r="I23" s="189"/>
      <c r="J23" s="194">
        <f>IF(G21=1,H23,0)</f>
        <v>0</v>
      </c>
    </row>
    <row r="24" spans="1:11" ht="21" customHeight="1" thickTop="1" x14ac:dyDescent="0.15">
      <c r="B24" s="12" t="s">
        <v>175</v>
      </c>
      <c r="C24" s="224"/>
      <c r="D24" s="225"/>
      <c r="E24" s="226"/>
      <c r="H24" s="162"/>
      <c r="I24" s="162"/>
    </row>
    <row r="25" spans="1:11" ht="26.25" customHeight="1" x14ac:dyDescent="0.15">
      <c r="B25" s="126"/>
      <c r="C25" s="146"/>
      <c r="D25" s="217" t="s">
        <v>835</v>
      </c>
      <c r="E25" s="218"/>
      <c r="F25" s="157"/>
      <c r="H25" s="162" t="b">
        <v>0</v>
      </c>
      <c r="I25" s="162" t="b">
        <v>0</v>
      </c>
    </row>
    <row r="26" spans="1:11" ht="21" customHeight="1" x14ac:dyDescent="0.15">
      <c r="A26" s="1" t="s">
        <v>369</v>
      </c>
      <c r="B26" s="12" t="s">
        <v>171</v>
      </c>
      <c r="C26" s="224"/>
      <c r="D26" s="225"/>
      <c r="E26" s="226"/>
      <c r="F26" s="158"/>
      <c r="G26" s="1" t="s">
        <v>1038</v>
      </c>
      <c r="H26" s="162" t="s">
        <v>1019</v>
      </c>
      <c r="I26" s="162" t="s">
        <v>1020</v>
      </c>
      <c r="J26" s="1" t="s">
        <v>1021</v>
      </c>
      <c r="K26" s="1" t="s">
        <v>1023</v>
      </c>
    </row>
    <row r="27" spans="1:11" ht="21" customHeight="1" thickBot="1" x14ac:dyDescent="0.2">
      <c r="B27" s="12" t="s">
        <v>172</v>
      </c>
      <c r="C27" s="224"/>
      <c r="D27" s="225"/>
      <c r="E27" s="226"/>
      <c r="G27" s="1">
        <f>COUNTA(様1複・郵便番号⑨)</f>
        <v>0</v>
      </c>
      <c r="H27" s="162">
        <v>500000</v>
      </c>
      <c r="I27" s="162">
        <v>500000</v>
      </c>
      <c r="J27" s="1">
        <v>500000</v>
      </c>
      <c r="K27" s="1">
        <f>IF(様1複・買物対策,500000,0)+IF(様1複・雇用増加⑨,500000,0)+IF(様1複・処遇改善⑨,500000,0)</f>
        <v>0</v>
      </c>
    </row>
    <row r="28" spans="1:11" ht="21" customHeight="1" thickTop="1" x14ac:dyDescent="0.15">
      <c r="B28" s="12" t="s">
        <v>173</v>
      </c>
      <c r="C28" s="224"/>
      <c r="D28" s="225"/>
      <c r="E28" s="226"/>
      <c r="H28" s="189" t="s">
        <v>1025</v>
      </c>
      <c r="I28" s="189"/>
      <c r="J28" s="193" t="s">
        <v>1041</v>
      </c>
    </row>
    <row r="29" spans="1:11" ht="21" customHeight="1" thickBot="1" x14ac:dyDescent="0.2">
      <c r="B29" s="12" t="s">
        <v>174</v>
      </c>
      <c r="C29" s="230"/>
      <c r="D29" s="231"/>
      <c r="E29" s="140" t="s">
        <v>176</v>
      </c>
      <c r="H29" s="189">
        <f>IF(K27&lt;500000,500000,1000000)</f>
        <v>500000</v>
      </c>
      <c r="I29" s="189"/>
      <c r="J29" s="194">
        <f>IF(G27=1,H29,0)</f>
        <v>0</v>
      </c>
    </row>
    <row r="30" spans="1:11" ht="21" customHeight="1" thickTop="1" x14ac:dyDescent="0.15">
      <c r="B30" s="143" t="s">
        <v>175</v>
      </c>
      <c r="C30" s="232"/>
      <c r="D30" s="225"/>
      <c r="E30" s="226"/>
      <c r="F30" s="141"/>
      <c r="H30" s="162"/>
      <c r="I30" s="162"/>
    </row>
    <row r="31" spans="1:11" ht="27.75" customHeight="1" x14ac:dyDescent="0.15">
      <c r="B31" s="128"/>
      <c r="C31" s="128"/>
      <c r="D31" s="220" t="s">
        <v>835</v>
      </c>
      <c r="E31" s="220"/>
      <c r="H31" s="162" t="b">
        <v>0</v>
      </c>
      <c r="I31" s="162" t="b">
        <v>0</v>
      </c>
    </row>
    <row r="32" spans="1:11" ht="21" customHeight="1" x14ac:dyDescent="0.15">
      <c r="A32" s="1" t="s">
        <v>370</v>
      </c>
      <c r="B32" s="12" t="s">
        <v>171</v>
      </c>
      <c r="C32" s="224"/>
      <c r="D32" s="225"/>
      <c r="E32" s="226"/>
      <c r="G32" s="1" t="s">
        <v>1039</v>
      </c>
      <c r="H32" s="162" t="s">
        <v>1019</v>
      </c>
      <c r="I32" s="162" t="s">
        <v>1020</v>
      </c>
      <c r="J32" s="1" t="s">
        <v>1021</v>
      </c>
      <c r="K32" s="1" t="s">
        <v>1023</v>
      </c>
    </row>
    <row r="33" spans="2:11" ht="21" customHeight="1" thickBot="1" x14ac:dyDescent="0.2">
      <c r="B33" s="12" t="s">
        <v>172</v>
      </c>
      <c r="C33" s="224"/>
      <c r="D33" s="225"/>
      <c r="E33" s="226"/>
      <c r="G33" s="1">
        <f>COUNTA(様1複・郵便番号⑩)</f>
        <v>0</v>
      </c>
      <c r="H33" s="162">
        <v>500000</v>
      </c>
      <c r="I33" s="162">
        <v>500000</v>
      </c>
      <c r="J33" s="1">
        <v>500000</v>
      </c>
      <c r="K33" s="1">
        <f>IF(様1複・買物対策,500000,0)+IF(様1複・雇用増加⑩,500000,0)+IF(様1複・処遇改善⑩,500000,0)</f>
        <v>0</v>
      </c>
    </row>
    <row r="34" spans="2:11" ht="21" customHeight="1" thickTop="1" x14ac:dyDescent="0.15">
      <c r="B34" s="12" t="s">
        <v>173</v>
      </c>
      <c r="C34" s="224"/>
      <c r="D34" s="225"/>
      <c r="E34" s="226"/>
      <c r="H34" s="189" t="s">
        <v>1025</v>
      </c>
      <c r="I34" s="189"/>
      <c r="J34" s="193" t="s">
        <v>1040</v>
      </c>
    </row>
    <row r="35" spans="2:11" ht="21" customHeight="1" thickBot="1" x14ac:dyDescent="0.2">
      <c r="B35" s="12" t="s">
        <v>174</v>
      </c>
      <c r="C35" s="230"/>
      <c r="D35" s="231"/>
      <c r="E35" s="140" t="s">
        <v>176</v>
      </c>
      <c r="H35" s="189">
        <f>IF(K33&lt;500000,500000,1000000)</f>
        <v>500000</v>
      </c>
      <c r="I35" s="189"/>
      <c r="J35" s="194">
        <f>IF(G33=1,H35,0)</f>
        <v>0</v>
      </c>
    </row>
    <row r="36" spans="2:11" ht="21" customHeight="1" thickTop="1" x14ac:dyDescent="0.15">
      <c r="B36" s="12" t="s">
        <v>175</v>
      </c>
      <c r="C36" s="224"/>
      <c r="D36" s="225"/>
      <c r="E36" s="226"/>
      <c r="H36" s="162"/>
      <c r="I36" s="162"/>
    </row>
    <row r="37" spans="2:11" ht="21" customHeight="1" x14ac:dyDescent="0.15">
      <c r="B37" s="199"/>
      <c r="C37" s="199"/>
      <c r="D37" s="199"/>
      <c r="E37" s="199"/>
    </row>
    <row r="38" spans="2:11" ht="21" hidden="1" customHeight="1" x14ac:dyDescent="0.15">
      <c r="B38" s="199"/>
      <c r="C38" s="199"/>
      <c r="D38" s="199"/>
      <c r="E38" s="199"/>
    </row>
    <row r="39" spans="2:11" hidden="1" x14ac:dyDescent="0.15"/>
    <row r="40" spans="2:11" hidden="1" x14ac:dyDescent="0.15"/>
    <row r="41" spans="2:11" hidden="1" x14ac:dyDescent="0.15"/>
    <row r="42" spans="2:11" hidden="1" x14ac:dyDescent="0.15"/>
    <row r="43" spans="2:11" hidden="1" x14ac:dyDescent="0.15"/>
    <row r="44" spans="2:11" hidden="1" x14ac:dyDescent="0.15"/>
    <row r="45" spans="2:11" hidden="1" x14ac:dyDescent="0.15"/>
    <row r="46" spans="2:11" hidden="1" x14ac:dyDescent="0.15"/>
    <row r="47" spans="2:11" hidden="1" x14ac:dyDescent="0.15"/>
    <row r="48" spans="2:11"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row r="60" hidden="1" x14ac:dyDescent="0.15"/>
    <row r="61" hidden="1" x14ac:dyDescent="0.15"/>
    <row r="62" hidden="1"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sheetData>
  <sheetProtection sheet="1" objects="1" scenarios="1" formatCells="0" formatRows="0" selectLockedCells="1"/>
  <mergeCells count="36">
    <mergeCell ref="C22:E22"/>
    <mergeCell ref="C30:E30"/>
    <mergeCell ref="D25:E25"/>
    <mergeCell ref="C34:E34"/>
    <mergeCell ref="C35:D35"/>
    <mergeCell ref="C33:E33"/>
    <mergeCell ref="C23:D23"/>
    <mergeCell ref="C24:E24"/>
    <mergeCell ref="C26:E26"/>
    <mergeCell ref="C27:E27"/>
    <mergeCell ref="C28:E28"/>
    <mergeCell ref="C29:D29"/>
    <mergeCell ref="D31:E31"/>
    <mergeCell ref="C36:E36"/>
    <mergeCell ref="B37:E37"/>
    <mergeCell ref="B38:E38"/>
    <mergeCell ref="C21:E21"/>
    <mergeCell ref="C10:E10"/>
    <mergeCell ref="C11:D11"/>
    <mergeCell ref="C12:E12"/>
    <mergeCell ref="C14:E14"/>
    <mergeCell ref="C15:E15"/>
    <mergeCell ref="C16:E16"/>
    <mergeCell ref="C17:D17"/>
    <mergeCell ref="C18:E18"/>
    <mergeCell ref="C20:E20"/>
    <mergeCell ref="D13:E13"/>
    <mergeCell ref="D19:E19"/>
    <mergeCell ref="C32:E32"/>
    <mergeCell ref="C9:E9"/>
    <mergeCell ref="C2:F2"/>
    <mergeCell ref="D3:E3"/>
    <mergeCell ref="B4:D4"/>
    <mergeCell ref="C8:E8"/>
    <mergeCell ref="B6:E6"/>
    <mergeCell ref="D7:E7"/>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locked="0" defaultSize="0" autoFill="0" autoLine="0" autoPict="0">
                <anchor moveWithCells="1">
                  <from>
                    <xdr:col>3</xdr:col>
                    <xdr:colOff>685800</xdr:colOff>
                    <xdr:row>30</xdr:row>
                    <xdr:rowOff>57150</xdr:rowOff>
                  </from>
                  <to>
                    <xdr:col>3</xdr:col>
                    <xdr:colOff>990600</xdr:colOff>
                    <xdr:row>30</xdr:row>
                    <xdr:rowOff>314325</xdr:rowOff>
                  </to>
                </anchor>
              </controlPr>
            </control>
          </mc:Choice>
        </mc:AlternateContent>
        <mc:AlternateContent xmlns:mc="http://schemas.openxmlformats.org/markup-compatibility/2006">
          <mc:Choice Requires="x14">
            <control shapeId="24578" r:id="rId5" name="Check Box 2">
              <controlPr locked="0" defaultSize="0" autoFill="0" autoLine="0" autoPict="0">
                <anchor moveWithCells="1">
                  <from>
                    <xdr:col>3</xdr:col>
                    <xdr:colOff>1809750</xdr:colOff>
                    <xdr:row>30</xdr:row>
                    <xdr:rowOff>57150</xdr:rowOff>
                  </from>
                  <to>
                    <xdr:col>4</xdr:col>
                    <xdr:colOff>38100</xdr:colOff>
                    <xdr:row>30</xdr:row>
                    <xdr:rowOff>314325</xdr:rowOff>
                  </to>
                </anchor>
              </controlPr>
            </control>
          </mc:Choice>
        </mc:AlternateContent>
        <mc:AlternateContent xmlns:mc="http://schemas.openxmlformats.org/markup-compatibility/2006">
          <mc:Choice Requires="x14">
            <control shapeId="24579" r:id="rId6" name="Check Box 3">
              <controlPr locked="0" defaultSize="0" autoFill="0" autoLine="0" autoPict="0">
                <anchor moveWithCells="1">
                  <from>
                    <xdr:col>3</xdr:col>
                    <xdr:colOff>676275</xdr:colOff>
                    <xdr:row>24</xdr:row>
                    <xdr:rowOff>47625</xdr:rowOff>
                  </from>
                  <to>
                    <xdr:col>3</xdr:col>
                    <xdr:colOff>981075</xdr:colOff>
                    <xdr:row>24</xdr:row>
                    <xdr:rowOff>304800</xdr:rowOff>
                  </to>
                </anchor>
              </controlPr>
            </control>
          </mc:Choice>
        </mc:AlternateContent>
        <mc:AlternateContent xmlns:mc="http://schemas.openxmlformats.org/markup-compatibility/2006">
          <mc:Choice Requires="x14">
            <control shapeId="24580" r:id="rId7" name="Check Box 4">
              <controlPr locked="0" defaultSize="0" autoFill="0" autoLine="0" autoPict="0">
                <anchor moveWithCells="1">
                  <from>
                    <xdr:col>3</xdr:col>
                    <xdr:colOff>1809750</xdr:colOff>
                    <xdr:row>24</xdr:row>
                    <xdr:rowOff>47625</xdr:rowOff>
                  </from>
                  <to>
                    <xdr:col>4</xdr:col>
                    <xdr:colOff>38100</xdr:colOff>
                    <xdr:row>24</xdr:row>
                    <xdr:rowOff>304800</xdr:rowOff>
                  </to>
                </anchor>
              </controlPr>
            </control>
          </mc:Choice>
        </mc:AlternateContent>
        <mc:AlternateContent xmlns:mc="http://schemas.openxmlformats.org/markup-compatibility/2006">
          <mc:Choice Requires="x14">
            <control shapeId="24581" r:id="rId8" name="Check Box 5">
              <controlPr locked="0" defaultSize="0" autoFill="0" autoLine="0" autoPict="0">
                <anchor moveWithCells="1">
                  <from>
                    <xdr:col>3</xdr:col>
                    <xdr:colOff>676275</xdr:colOff>
                    <xdr:row>18</xdr:row>
                    <xdr:rowOff>57150</xdr:rowOff>
                  </from>
                  <to>
                    <xdr:col>3</xdr:col>
                    <xdr:colOff>981075</xdr:colOff>
                    <xdr:row>18</xdr:row>
                    <xdr:rowOff>314325</xdr:rowOff>
                  </to>
                </anchor>
              </controlPr>
            </control>
          </mc:Choice>
        </mc:AlternateContent>
        <mc:AlternateContent xmlns:mc="http://schemas.openxmlformats.org/markup-compatibility/2006">
          <mc:Choice Requires="x14">
            <control shapeId="24582" r:id="rId9" name="Check Box 6">
              <controlPr locked="0" defaultSize="0" autoFill="0" autoLine="0" autoPict="0">
                <anchor moveWithCells="1">
                  <from>
                    <xdr:col>3</xdr:col>
                    <xdr:colOff>1790700</xdr:colOff>
                    <xdr:row>18</xdr:row>
                    <xdr:rowOff>57150</xdr:rowOff>
                  </from>
                  <to>
                    <xdr:col>4</xdr:col>
                    <xdr:colOff>19050</xdr:colOff>
                    <xdr:row>18</xdr:row>
                    <xdr:rowOff>314325</xdr:rowOff>
                  </to>
                </anchor>
              </controlPr>
            </control>
          </mc:Choice>
        </mc:AlternateContent>
        <mc:AlternateContent xmlns:mc="http://schemas.openxmlformats.org/markup-compatibility/2006">
          <mc:Choice Requires="x14">
            <control shapeId="24583" r:id="rId10" name="Check Box 7">
              <controlPr locked="0" defaultSize="0" autoFill="0" autoLine="0" autoPict="0">
                <anchor moveWithCells="1">
                  <from>
                    <xdr:col>3</xdr:col>
                    <xdr:colOff>676275</xdr:colOff>
                    <xdr:row>12</xdr:row>
                    <xdr:rowOff>47625</xdr:rowOff>
                  </from>
                  <to>
                    <xdr:col>3</xdr:col>
                    <xdr:colOff>981075</xdr:colOff>
                    <xdr:row>12</xdr:row>
                    <xdr:rowOff>304800</xdr:rowOff>
                  </to>
                </anchor>
              </controlPr>
            </control>
          </mc:Choice>
        </mc:AlternateContent>
        <mc:AlternateContent xmlns:mc="http://schemas.openxmlformats.org/markup-compatibility/2006">
          <mc:Choice Requires="x14">
            <control shapeId="24584" r:id="rId11" name="Check Box 8">
              <controlPr locked="0" defaultSize="0" autoFill="0" autoLine="0" autoPict="0">
                <anchor moveWithCells="1">
                  <from>
                    <xdr:col>3</xdr:col>
                    <xdr:colOff>1790700</xdr:colOff>
                    <xdr:row>12</xdr:row>
                    <xdr:rowOff>57150</xdr:rowOff>
                  </from>
                  <to>
                    <xdr:col>4</xdr:col>
                    <xdr:colOff>19050</xdr:colOff>
                    <xdr:row>12</xdr:row>
                    <xdr:rowOff>314325</xdr:rowOff>
                  </to>
                </anchor>
              </controlPr>
            </control>
          </mc:Choice>
        </mc:AlternateContent>
        <mc:AlternateContent xmlns:mc="http://schemas.openxmlformats.org/markup-compatibility/2006">
          <mc:Choice Requires="x14">
            <control shapeId="24585" r:id="rId12" name="Check Box 9">
              <controlPr locked="0" defaultSize="0" autoFill="0" autoLine="0" autoPict="0">
                <anchor moveWithCells="1">
                  <from>
                    <xdr:col>3</xdr:col>
                    <xdr:colOff>685800</xdr:colOff>
                    <xdr:row>6</xdr:row>
                    <xdr:rowOff>0</xdr:rowOff>
                  </from>
                  <to>
                    <xdr:col>3</xdr:col>
                    <xdr:colOff>990600</xdr:colOff>
                    <xdr:row>6</xdr:row>
                    <xdr:rowOff>257175</xdr:rowOff>
                  </to>
                </anchor>
              </controlPr>
            </control>
          </mc:Choice>
        </mc:AlternateContent>
        <mc:AlternateContent xmlns:mc="http://schemas.openxmlformats.org/markup-compatibility/2006">
          <mc:Choice Requires="x14">
            <control shapeId="24586" r:id="rId13" name="Check Box 10">
              <controlPr locked="0" defaultSize="0" autoFill="0" autoLine="0" autoPict="0">
                <anchor moveWithCells="1">
                  <from>
                    <xdr:col>3</xdr:col>
                    <xdr:colOff>1790700</xdr:colOff>
                    <xdr:row>6</xdr:row>
                    <xdr:rowOff>0</xdr:rowOff>
                  </from>
                  <to>
                    <xdr:col>4</xdr:col>
                    <xdr:colOff>19050</xdr:colOff>
                    <xdr:row>6</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
  <sheetViews>
    <sheetView showGridLines="0" topLeftCell="A10" zoomScaleNormal="100" workbookViewId="0">
      <selection activeCell="B28" sqref="B28:S28"/>
    </sheetView>
  </sheetViews>
  <sheetFormatPr defaultRowHeight="14.25" x14ac:dyDescent="0.1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4.625" style="1" customWidth="1"/>
    <col min="20" max="20" width="1.5" style="1" customWidth="1"/>
    <col min="21" max="21" width="9" style="1" customWidth="1"/>
    <col min="22" max="25" width="9" style="1" hidden="1" customWidth="1"/>
    <col min="26" max="16384" width="9" style="1"/>
  </cols>
  <sheetData>
    <row r="1" spans="2:26" ht="18.75" customHeight="1" x14ac:dyDescent="0.15">
      <c r="Q1" s="207" t="s">
        <v>14</v>
      </c>
      <c r="R1" s="207"/>
      <c r="S1" s="207"/>
      <c r="T1" s="2"/>
      <c r="V1" s="162"/>
      <c r="W1" s="162"/>
      <c r="X1" s="162"/>
      <c r="Y1" s="162"/>
      <c r="Z1" s="162"/>
    </row>
    <row r="2" spans="2:26" ht="18.75" customHeight="1" x14ac:dyDescent="0.15">
      <c r="B2" s="233" t="s">
        <v>15</v>
      </c>
      <c r="C2" s="233"/>
      <c r="D2" s="233"/>
      <c r="E2" s="233"/>
      <c r="F2" s="233"/>
      <c r="G2" s="233"/>
      <c r="H2" s="233"/>
      <c r="I2" s="233"/>
      <c r="J2" s="233"/>
      <c r="K2" s="233"/>
      <c r="L2" s="233"/>
      <c r="M2" s="233"/>
      <c r="N2" s="233"/>
      <c r="O2" s="233"/>
      <c r="P2" s="233"/>
      <c r="Q2" s="233"/>
      <c r="R2" s="233"/>
      <c r="S2" s="233"/>
      <c r="T2" s="2"/>
      <c r="V2" s="165" t="s">
        <v>20</v>
      </c>
      <c r="W2" s="162"/>
      <c r="X2" s="162"/>
      <c r="Y2" s="162"/>
      <c r="Z2" s="162"/>
    </row>
    <row r="3" spans="2:26" x14ac:dyDescent="0.15">
      <c r="B3" s="30"/>
      <c r="C3" s="30"/>
      <c r="D3" s="30"/>
      <c r="E3" s="30"/>
      <c r="F3" s="30"/>
      <c r="G3" s="30"/>
      <c r="H3" s="30"/>
      <c r="I3" s="30"/>
      <c r="J3" s="30"/>
      <c r="K3" s="30"/>
      <c r="L3" s="237" t="s">
        <v>177</v>
      </c>
      <c r="M3" s="237"/>
      <c r="N3" s="237"/>
      <c r="O3" s="238"/>
      <c r="P3" s="238"/>
      <c r="Q3" s="238"/>
      <c r="R3" s="238"/>
      <c r="S3" s="238"/>
      <c r="T3" s="2"/>
      <c r="V3" s="166" t="s">
        <v>263</v>
      </c>
      <c r="W3" s="162"/>
      <c r="X3" s="162"/>
      <c r="Y3" s="162"/>
      <c r="Z3" s="162"/>
    </row>
    <row r="4" spans="2:26" ht="21.75" customHeight="1" x14ac:dyDescent="0.15">
      <c r="C4" s="1" t="s">
        <v>22</v>
      </c>
      <c r="V4" s="167" t="s">
        <v>264</v>
      </c>
      <c r="W4" s="162"/>
      <c r="X4" s="162"/>
      <c r="Y4" s="162"/>
      <c r="Z4" s="162"/>
    </row>
    <row r="5" spans="2:26" ht="21.75" customHeight="1" x14ac:dyDescent="0.15">
      <c r="C5" s="242" t="s">
        <v>180</v>
      </c>
      <c r="D5" s="242"/>
      <c r="E5" s="243" t="s">
        <v>181</v>
      </c>
      <c r="F5" s="244"/>
      <c r="G5" s="245" t="str">
        <f>LEFT(L5,2)</f>
        <v/>
      </c>
      <c r="H5" s="245"/>
      <c r="I5" s="243" t="s">
        <v>233</v>
      </c>
      <c r="J5" s="244"/>
      <c r="K5" s="244"/>
      <c r="L5" s="239"/>
      <c r="M5" s="240"/>
      <c r="N5" s="240"/>
      <c r="O5" s="240"/>
      <c r="P5" s="240"/>
      <c r="Q5" s="240"/>
      <c r="R5" s="240"/>
      <c r="S5" s="241"/>
      <c r="V5" s="168" t="s">
        <v>265</v>
      </c>
      <c r="W5" s="162"/>
      <c r="X5" s="162"/>
      <c r="Y5" s="162"/>
      <c r="Z5" s="162"/>
    </row>
    <row r="6" spans="2:26" ht="21.75" customHeight="1" x14ac:dyDescent="0.15">
      <c r="C6" s="234" t="s">
        <v>957</v>
      </c>
      <c r="D6" s="235"/>
      <c r="E6" s="230"/>
      <c r="F6" s="236"/>
      <c r="G6" s="236"/>
      <c r="H6" s="41" t="s">
        <v>135</v>
      </c>
      <c r="I6" s="246" t="s">
        <v>958</v>
      </c>
      <c r="J6" s="247"/>
      <c r="K6" s="247"/>
      <c r="L6" s="248"/>
      <c r="M6" s="248"/>
      <c r="N6" s="248"/>
      <c r="O6" s="248"/>
      <c r="P6" s="248"/>
      <c r="Q6" s="248"/>
      <c r="R6" s="248"/>
      <c r="S6" s="249"/>
      <c r="T6" s="7"/>
      <c r="V6" s="168" t="s">
        <v>266</v>
      </c>
      <c r="W6" s="162"/>
      <c r="X6" s="162"/>
      <c r="Y6" s="162"/>
      <c r="Z6" s="162"/>
    </row>
    <row r="7" spans="2:26" ht="21.75" customHeight="1" x14ac:dyDescent="0.15">
      <c r="C7" s="234" t="s">
        <v>23</v>
      </c>
      <c r="D7" s="235"/>
      <c r="E7" s="308"/>
      <c r="F7" s="309"/>
      <c r="G7" s="309"/>
      <c r="H7" s="41" t="s">
        <v>136</v>
      </c>
      <c r="I7" s="250" t="s">
        <v>137</v>
      </c>
      <c r="J7" s="251"/>
      <c r="K7" s="252"/>
      <c r="L7" s="9" t="s">
        <v>138</v>
      </c>
      <c r="M7" s="310"/>
      <c r="N7" s="310"/>
      <c r="O7" s="44" t="s">
        <v>139</v>
      </c>
      <c r="P7" s="310"/>
      <c r="Q7" s="310"/>
      <c r="R7" s="44" t="s">
        <v>140</v>
      </c>
      <c r="S7" s="41"/>
      <c r="T7" s="7"/>
      <c r="V7" s="168" t="s">
        <v>267</v>
      </c>
      <c r="W7" s="162"/>
      <c r="X7" s="162"/>
      <c r="Y7" s="162"/>
      <c r="Z7" s="162"/>
    </row>
    <row r="8" spans="2:26" ht="14.25" customHeight="1" x14ac:dyDescent="0.15">
      <c r="C8" s="47"/>
      <c r="D8" s="69" t="s">
        <v>179</v>
      </c>
      <c r="E8" s="300"/>
      <c r="F8" s="301"/>
      <c r="G8" s="301"/>
      <c r="H8" s="302"/>
      <c r="I8" s="259" t="s">
        <v>128</v>
      </c>
      <c r="J8" s="260"/>
      <c r="K8" s="261"/>
      <c r="L8" s="265"/>
      <c r="M8" s="266"/>
      <c r="N8" s="266"/>
      <c r="O8" s="266"/>
      <c r="P8" s="266"/>
      <c r="Q8" s="266"/>
      <c r="R8" s="266"/>
      <c r="S8" s="267"/>
      <c r="T8" s="7"/>
      <c r="V8" s="168" t="s">
        <v>268</v>
      </c>
      <c r="W8" s="162"/>
      <c r="X8" s="162"/>
      <c r="Y8" s="162"/>
      <c r="Z8" s="162"/>
    </row>
    <row r="9" spans="2:26" ht="21.75" customHeight="1" x14ac:dyDescent="0.15">
      <c r="C9" s="304" t="s">
        <v>25</v>
      </c>
      <c r="D9" s="70" t="s">
        <v>178</v>
      </c>
      <c r="E9" s="271"/>
      <c r="F9" s="272"/>
      <c r="G9" s="272"/>
      <c r="H9" s="273"/>
      <c r="I9" s="262"/>
      <c r="J9" s="263"/>
      <c r="K9" s="264"/>
      <c r="L9" s="268"/>
      <c r="M9" s="269"/>
      <c r="N9" s="269"/>
      <c r="O9" s="269"/>
      <c r="P9" s="269"/>
      <c r="Q9" s="269"/>
      <c r="R9" s="269"/>
      <c r="S9" s="270"/>
      <c r="T9" s="7"/>
      <c r="V9" s="169" t="s">
        <v>269</v>
      </c>
      <c r="W9" s="162"/>
      <c r="X9" s="162"/>
      <c r="Y9" s="162"/>
      <c r="Z9" s="162"/>
    </row>
    <row r="10" spans="2:26" ht="21.75" customHeight="1" x14ac:dyDescent="0.15">
      <c r="C10" s="304"/>
      <c r="D10" s="10" t="s">
        <v>26</v>
      </c>
      <c r="E10" s="45" t="s">
        <v>230</v>
      </c>
      <c r="F10" s="120"/>
      <c r="G10" s="46" t="s">
        <v>231</v>
      </c>
      <c r="H10" s="274"/>
      <c r="I10" s="274"/>
      <c r="J10" s="275" t="s">
        <v>232</v>
      </c>
      <c r="K10" s="275"/>
      <c r="L10" s="275"/>
      <c r="M10" s="275"/>
      <c r="N10" s="275"/>
      <c r="O10" s="275"/>
      <c r="P10" s="275"/>
      <c r="Q10" s="275"/>
      <c r="R10" s="275"/>
      <c r="S10" s="39"/>
      <c r="T10" s="7"/>
      <c r="V10" s="166" t="s">
        <v>270</v>
      </c>
      <c r="W10" s="162"/>
      <c r="X10" s="162"/>
      <c r="Y10" s="162"/>
      <c r="Z10" s="162"/>
    </row>
    <row r="11" spans="2:26" ht="21.75" customHeight="1" x14ac:dyDescent="0.15">
      <c r="C11" s="304"/>
      <c r="D11" s="11"/>
      <c r="E11" s="271"/>
      <c r="F11" s="272"/>
      <c r="G11" s="272"/>
      <c r="H11" s="272"/>
      <c r="I11" s="272"/>
      <c r="J11" s="272"/>
      <c r="K11" s="272"/>
      <c r="L11" s="272"/>
      <c r="M11" s="272"/>
      <c r="N11" s="272"/>
      <c r="O11" s="272"/>
      <c r="P11" s="272"/>
      <c r="Q11" s="272"/>
      <c r="R11" s="272"/>
      <c r="S11" s="270"/>
      <c r="T11" s="7"/>
      <c r="V11" s="168" t="s">
        <v>271</v>
      </c>
      <c r="W11" s="162"/>
      <c r="X11" s="162"/>
      <c r="Y11" s="162"/>
      <c r="Z11" s="162"/>
    </row>
    <row r="12" spans="2:26" ht="21.75" customHeight="1" x14ac:dyDescent="0.15">
      <c r="C12" s="304"/>
      <c r="D12" s="12" t="s">
        <v>27</v>
      </c>
      <c r="E12" s="239"/>
      <c r="F12" s="240"/>
      <c r="G12" s="240"/>
      <c r="H12" s="241"/>
      <c r="I12" s="276" t="s">
        <v>961</v>
      </c>
      <c r="J12" s="275"/>
      <c r="K12" s="277"/>
      <c r="L12" s="256"/>
      <c r="M12" s="257"/>
      <c r="N12" s="257"/>
      <c r="O12" s="257"/>
      <c r="P12" s="257"/>
      <c r="Q12" s="257"/>
      <c r="R12" s="257"/>
      <c r="S12" s="258"/>
      <c r="T12" s="7"/>
      <c r="V12" s="167" t="s">
        <v>272</v>
      </c>
      <c r="W12" s="162"/>
      <c r="X12" s="162"/>
      <c r="Y12" s="162"/>
      <c r="Z12" s="162"/>
    </row>
    <row r="13" spans="2:26" ht="21.75" customHeight="1" x14ac:dyDescent="0.15">
      <c r="C13" s="305"/>
      <c r="D13" s="12" t="s">
        <v>963</v>
      </c>
      <c r="E13" s="239"/>
      <c r="F13" s="240"/>
      <c r="G13" s="240"/>
      <c r="H13" s="241"/>
      <c r="I13" s="250" t="s">
        <v>962</v>
      </c>
      <c r="J13" s="251"/>
      <c r="K13" s="252"/>
      <c r="L13" s="253"/>
      <c r="M13" s="254"/>
      <c r="N13" s="254"/>
      <c r="O13" s="254"/>
      <c r="P13" s="254"/>
      <c r="Q13" s="254"/>
      <c r="R13" s="254"/>
      <c r="S13" s="255"/>
      <c r="T13" s="7"/>
      <c r="V13" s="166" t="s">
        <v>273</v>
      </c>
      <c r="W13" s="162"/>
      <c r="X13" s="162"/>
      <c r="Y13" s="162"/>
      <c r="Z13" s="162"/>
    </row>
    <row r="14" spans="2:26" ht="21.75" customHeight="1" x14ac:dyDescent="0.15">
      <c r="C14" s="306" t="s">
        <v>982</v>
      </c>
      <c r="D14" s="306"/>
      <c r="E14" s="306"/>
      <c r="F14" s="306"/>
      <c r="G14" s="306"/>
      <c r="H14" s="306"/>
      <c r="I14" s="306"/>
      <c r="J14" s="306"/>
      <c r="K14" s="306"/>
      <c r="L14" s="306"/>
      <c r="M14" s="306"/>
      <c r="N14" s="306"/>
      <c r="O14" s="306"/>
      <c r="P14" s="306"/>
      <c r="Q14" s="306"/>
      <c r="R14" s="306"/>
      <c r="S14" s="306"/>
      <c r="T14" s="13"/>
      <c r="V14" s="168" t="s">
        <v>274</v>
      </c>
      <c r="W14" s="162"/>
      <c r="X14" s="162"/>
      <c r="Y14" s="162"/>
      <c r="Z14" s="162"/>
    </row>
    <row r="15" spans="2:26" ht="21.75" customHeight="1" x14ac:dyDescent="0.15">
      <c r="C15" s="303" t="s">
        <v>839</v>
      </c>
      <c r="D15" s="303"/>
      <c r="E15" s="303"/>
      <c r="F15" s="303"/>
      <c r="G15" s="303"/>
      <c r="H15" s="303"/>
      <c r="I15" s="303"/>
      <c r="J15" s="303"/>
      <c r="K15" s="303"/>
      <c r="L15" s="303"/>
      <c r="M15" s="303"/>
      <c r="N15" s="303"/>
      <c r="O15" s="303"/>
      <c r="P15" s="303"/>
      <c r="Q15" s="303"/>
      <c r="R15" s="303"/>
      <c r="S15" s="303"/>
      <c r="T15" s="13"/>
      <c r="V15" s="168" t="s">
        <v>275</v>
      </c>
      <c r="W15" s="162"/>
      <c r="X15" s="162"/>
      <c r="Y15" s="162"/>
      <c r="Z15" s="162"/>
    </row>
    <row r="16" spans="2:26" ht="21.75" customHeight="1" x14ac:dyDescent="0.15">
      <c r="C16" s="303" t="s">
        <v>840</v>
      </c>
      <c r="D16" s="303"/>
      <c r="E16" s="303"/>
      <c r="F16" s="303"/>
      <c r="G16" s="303"/>
      <c r="H16" s="303"/>
      <c r="I16" s="303"/>
      <c r="J16" s="303"/>
      <c r="K16" s="303"/>
      <c r="L16" s="303"/>
      <c r="M16" s="303"/>
      <c r="N16" s="303"/>
      <c r="O16" s="303"/>
      <c r="P16" s="303"/>
      <c r="Q16" s="303"/>
      <c r="R16" s="303"/>
      <c r="S16" s="303"/>
      <c r="T16" s="13"/>
      <c r="V16" s="168" t="s">
        <v>276</v>
      </c>
      <c r="W16" s="162"/>
      <c r="X16" s="162"/>
      <c r="Y16" s="162"/>
      <c r="Z16" s="162"/>
    </row>
    <row r="17" spans="1:26" ht="21.75" customHeight="1" x14ac:dyDescent="0.15">
      <c r="C17" s="303" t="s">
        <v>841</v>
      </c>
      <c r="D17" s="303"/>
      <c r="E17" s="303"/>
      <c r="F17" s="303"/>
      <c r="G17" s="303"/>
      <c r="H17" s="303"/>
      <c r="I17" s="303"/>
      <c r="J17" s="303"/>
      <c r="K17" s="303"/>
      <c r="L17" s="303"/>
      <c r="M17" s="303"/>
      <c r="N17" s="303"/>
      <c r="O17" s="303"/>
      <c r="P17" s="303"/>
      <c r="Q17" s="303"/>
      <c r="R17" s="303"/>
      <c r="S17" s="303"/>
      <c r="T17" s="13"/>
      <c r="V17" s="168" t="s">
        <v>277</v>
      </c>
      <c r="W17" s="162"/>
      <c r="X17" s="162"/>
      <c r="Y17" s="162"/>
      <c r="Z17" s="162"/>
    </row>
    <row r="18" spans="1:26" ht="21.75" customHeight="1" x14ac:dyDescent="0.15">
      <c r="C18" s="303" t="s">
        <v>959</v>
      </c>
      <c r="D18" s="303"/>
      <c r="E18" s="303"/>
      <c r="F18" s="303"/>
      <c r="G18" s="303"/>
      <c r="H18" s="303"/>
      <c r="I18" s="303"/>
      <c r="J18" s="303"/>
      <c r="K18" s="303"/>
      <c r="L18" s="303"/>
      <c r="M18" s="303"/>
      <c r="N18" s="303"/>
      <c r="O18" s="303"/>
      <c r="P18" s="303"/>
      <c r="Q18" s="303"/>
      <c r="R18" s="303"/>
      <c r="S18" s="303"/>
      <c r="T18" s="13"/>
      <c r="V18" s="168" t="s">
        <v>278</v>
      </c>
      <c r="W18" s="162"/>
      <c r="X18" s="162"/>
      <c r="Y18" s="162"/>
      <c r="Z18" s="162"/>
    </row>
    <row r="19" spans="1:26" ht="21.75" customHeight="1" x14ac:dyDescent="0.15">
      <c r="C19" s="303" t="s">
        <v>960</v>
      </c>
      <c r="D19" s="303"/>
      <c r="E19" s="303"/>
      <c r="F19" s="303"/>
      <c r="G19" s="303"/>
      <c r="H19" s="303"/>
      <c r="I19" s="303"/>
      <c r="J19" s="303"/>
      <c r="K19" s="303"/>
      <c r="L19" s="303"/>
      <c r="M19" s="303"/>
      <c r="N19" s="303"/>
      <c r="O19" s="303"/>
      <c r="P19" s="303"/>
      <c r="Q19" s="303"/>
      <c r="R19" s="303"/>
      <c r="S19" s="303"/>
      <c r="T19" s="13"/>
      <c r="V19" s="168" t="s">
        <v>279</v>
      </c>
      <c r="W19" s="162"/>
      <c r="X19" s="162"/>
      <c r="Y19" s="162"/>
      <c r="Z19" s="162"/>
    </row>
    <row r="20" spans="1:26" ht="21.75" customHeight="1" x14ac:dyDescent="0.15">
      <c r="C20" s="204" t="s">
        <v>842</v>
      </c>
      <c r="D20" s="204"/>
      <c r="E20" s="204"/>
      <c r="F20" s="204"/>
      <c r="G20" s="204"/>
      <c r="H20" s="204"/>
      <c r="I20" s="204"/>
      <c r="J20" s="204"/>
      <c r="K20" s="204"/>
      <c r="L20" s="204"/>
      <c r="M20" s="204"/>
      <c r="N20" s="204"/>
      <c r="O20" s="204"/>
      <c r="P20" s="204"/>
      <c r="Q20" s="204"/>
      <c r="R20" s="204"/>
      <c r="S20" s="204"/>
      <c r="T20" s="14"/>
      <c r="V20" s="168" t="s">
        <v>280</v>
      </c>
      <c r="W20" s="162"/>
      <c r="X20" s="162"/>
      <c r="Y20" s="162"/>
      <c r="Z20" s="162"/>
    </row>
    <row r="21" spans="1:26" ht="21.75" customHeight="1" x14ac:dyDescent="0.15">
      <c r="C21" s="204" t="s">
        <v>843</v>
      </c>
      <c r="D21" s="204"/>
      <c r="E21" s="204"/>
      <c r="F21" s="204"/>
      <c r="G21" s="204"/>
      <c r="H21" s="204"/>
      <c r="I21" s="204"/>
      <c r="J21" s="204"/>
      <c r="K21" s="204"/>
      <c r="L21" s="204"/>
      <c r="M21" s="204"/>
      <c r="N21" s="204"/>
      <c r="O21" s="204"/>
      <c r="P21" s="204"/>
      <c r="Q21" s="204"/>
      <c r="R21" s="204"/>
      <c r="S21" s="204"/>
      <c r="T21" s="33"/>
      <c r="V21" s="168" t="s">
        <v>281</v>
      </c>
      <c r="W21" s="162"/>
      <c r="X21" s="162"/>
      <c r="Y21" s="162"/>
      <c r="Z21" s="162"/>
    </row>
    <row r="22" spans="1:26" ht="21.75" customHeight="1" x14ac:dyDescent="0.15">
      <c r="B22" s="204" t="s">
        <v>981</v>
      </c>
      <c r="C22" s="202"/>
      <c r="D22" s="202"/>
      <c r="E22" s="202"/>
      <c r="F22" s="307"/>
      <c r="G22" s="307"/>
      <c r="H22" s="307"/>
      <c r="I22" s="307"/>
      <c r="J22" s="307"/>
      <c r="K22" s="307"/>
      <c r="L22" s="307"/>
      <c r="M22" s="307"/>
      <c r="N22" s="307"/>
      <c r="O22" s="307"/>
      <c r="P22" s="307"/>
      <c r="Q22" s="307"/>
      <c r="R22" s="307"/>
      <c r="S22" s="307"/>
      <c r="T22" s="33"/>
      <c r="V22" s="168" t="s">
        <v>282</v>
      </c>
      <c r="W22" s="162"/>
      <c r="X22" s="162"/>
      <c r="Y22" s="162"/>
      <c r="Z22" s="162"/>
    </row>
    <row r="23" spans="1:26" ht="21.75" customHeight="1" x14ac:dyDescent="0.15">
      <c r="C23" s="204" t="s">
        <v>844</v>
      </c>
      <c r="D23" s="204"/>
      <c r="E23" s="204"/>
      <c r="F23" s="204"/>
      <c r="G23" s="204"/>
      <c r="H23" s="204"/>
      <c r="I23" s="204"/>
      <c r="J23" s="204"/>
      <c r="K23" s="204"/>
      <c r="L23" s="204"/>
      <c r="M23" s="204"/>
      <c r="N23" s="204"/>
      <c r="O23" s="204"/>
      <c r="P23" s="204"/>
      <c r="Q23" s="204"/>
      <c r="R23" s="204"/>
      <c r="S23" s="204"/>
      <c r="T23" s="33"/>
      <c r="V23" s="168" t="s">
        <v>283</v>
      </c>
      <c r="W23" s="162"/>
      <c r="X23" s="162"/>
      <c r="Y23" s="162"/>
      <c r="Z23" s="162"/>
    </row>
    <row r="24" spans="1:26" ht="21.75" customHeight="1" x14ac:dyDescent="0.15">
      <c r="C24" s="204" t="s">
        <v>845</v>
      </c>
      <c r="D24" s="204"/>
      <c r="E24" s="204"/>
      <c r="F24" s="204"/>
      <c r="G24" s="204"/>
      <c r="H24" s="204"/>
      <c r="I24" s="204"/>
      <c r="J24" s="204"/>
      <c r="K24" s="204"/>
      <c r="L24" s="204"/>
      <c r="M24" s="204"/>
      <c r="N24" s="204"/>
      <c r="O24" s="204"/>
      <c r="P24" s="204"/>
      <c r="Q24" s="204"/>
      <c r="R24" s="204"/>
      <c r="S24" s="204"/>
      <c r="T24" s="15"/>
      <c r="V24" s="168" t="s">
        <v>284</v>
      </c>
      <c r="W24" s="162"/>
      <c r="X24" s="162"/>
      <c r="Y24" s="162"/>
      <c r="Z24" s="162"/>
    </row>
    <row r="25" spans="1:26" ht="4.5" customHeight="1" x14ac:dyDescent="0.15">
      <c r="V25" s="168" t="s">
        <v>285</v>
      </c>
      <c r="W25" s="162"/>
      <c r="X25" s="162"/>
      <c r="Y25" s="162"/>
      <c r="Z25" s="162"/>
    </row>
    <row r="26" spans="1:26" ht="21.75" customHeight="1" x14ac:dyDescent="0.15">
      <c r="A26" s="7"/>
      <c r="B26" s="7" t="s">
        <v>182</v>
      </c>
      <c r="C26" s="7"/>
      <c r="D26" s="7"/>
      <c r="E26" s="7"/>
      <c r="F26" s="7"/>
      <c r="G26" s="147" t="s">
        <v>837</v>
      </c>
      <c r="H26" s="7"/>
      <c r="I26" s="7"/>
      <c r="J26" s="7"/>
      <c r="K26" s="7"/>
      <c r="L26" s="7"/>
      <c r="M26" s="7"/>
      <c r="N26" s="7"/>
      <c r="O26" s="7"/>
      <c r="P26" s="7"/>
      <c r="Q26" s="7"/>
      <c r="R26" s="7"/>
      <c r="S26" s="7"/>
      <c r="T26" s="7"/>
      <c r="V26" s="168" t="s">
        <v>286</v>
      </c>
      <c r="W26" s="162"/>
      <c r="X26" s="162"/>
      <c r="Y26" s="170" t="s">
        <v>371</v>
      </c>
      <c r="Z26" s="162"/>
    </row>
    <row r="27" spans="1:26" ht="51.75" customHeight="1" x14ac:dyDescent="0.15">
      <c r="A27" s="7"/>
      <c r="B27" s="7"/>
      <c r="C27" s="282" t="s">
        <v>183</v>
      </c>
      <c r="D27" s="283"/>
      <c r="E27" s="283"/>
      <c r="F27" s="283"/>
      <c r="G27" s="283"/>
      <c r="H27" s="283"/>
      <c r="I27" s="283"/>
      <c r="J27" s="283"/>
      <c r="K27" s="283"/>
      <c r="L27" s="283"/>
      <c r="M27" s="283"/>
      <c r="N27" s="281" t="s">
        <v>817</v>
      </c>
      <c r="O27" s="281"/>
      <c r="P27" s="281"/>
      <c r="Q27" s="281" t="s">
        <v>954</v>
      </c>
      <c r="R27" s="281"/>
      <c r="S27" s="281"/>
      <c r="T27" s="7"/>
      <c r="V27" s="168" t="s">
        <v>287</v>
      </c>
      <c r="W27" s="162"/>
      <c r="X27" s="162"/>
      <c r="Y27" s="170" t="b">
        <v>0</v>
      </c>
      <c r="Z27" s="162"/>
    </row>
    <row r="28" spans="1:26" ht="35.25" customHeight="1" x14ac:dyDescent="0.15">
      <c r="C28" s="278" t="s">
        <v>838</v>
      </c>
      <c r="D28" s="279"/>
      <c r="E28" s="279"/>
      <c r="F28" s="279"/>
      <c r="G28" s="279"/>
      <c r="H28" s="279"/>
      <c r="I28" s="279"/>
      <c r="J28" s="279"/>
      <c r="K28" s="279"/>
      <c r="L28" s="279"/>
      <c r="M28" s="279"/>
      <c r="N28" s="279"/>
      <c r="O28" s="279"/>
      <c r="P28" s="279"/>
      <c r="Q28" s="279"/>
      <c r="R28" s="279"/>
      <c r="S28" s="280"/>
      <c r="V28" s="168" t="s">
        <v>288</v>
      </c>
      <c r="W28" s="162"/>
      <c r="X28" s="162"/>
      <c r="Y28" s="170" t="b">
        <v>0</v>
      </c>
      <c r="Z28" s="162"/>
    </row>
    <row r="29" spans="1:26" ht="21.75" customHeight="1" x14ac:dyDescent="0.15">
      <c r="C29" s="284"/>
      <c r="D29" s="285"/>
      <c r="E29" s="285"/>
      <c r="F29" s="285"/>
      <c r="G29" s="285"/>
      <c r="H29" s="285"/>
      <c r="I29" s="285"/>
      <c r="J29" s="285"/>
      <c r="K29" s="285"/>
      <c r="L29" s="285"/>
      <c r="M29" s="285"/>
      <c r="N29" s="285"/>
      <c r="O29" s="285"/>
      <c r="P29" s="285"/>
      <c r="Q29" s="285"/>
      <c r="R29" s="285"/>
      <c r="S29" s="286"/>
      <c r="V29" s="168" t="s">
        <v>289</v>
      </c>
      <c r="W29" s="162"/>
      <c r="X29" s="162"/>
      <c r="Y29" s="162"/>
      <c r="Z29" s="162"/>
    </row>
    <row r="30" spans="1:26" ht="36.75" customHeight="1" x14ac:dyDescent="0.15">
      <c r="B30" s="126"/>
      <c r="C30" s="287"/>
      <c r="D30" s="288"/>
      <c r="E30" s="288"/>
      <c r="F30" s="288"/>
      <c r="G30" s="288"/>
      <c r="H30" s="288"/>
      <c r="I30" s="288"/>
      <c r="J30" s="288"/>
      <c r="K30" s="288"/>
      <c r="L30" s="288"/>
      <c r="M30" s="288"/>
      <c r="N30" s="288"/>
      <c r="O30" s="288"/>
      <c r="P30" s="288"/>
      <c r="Q30" s="288"/>
      <c r="R30" s="288"/>
      <c r="S30" s="289"/>
      <c r="V30" s="168" t="s">
        <v>290</v>
      </c>
      <c r="W30" s="162"/>
      <c r="X30" s="162"/>
      <c r="Y30" s="162"/>
      <c r="Z30" s="162"/>
    </row>
    <row r="31" spans="1:26" ht="21.75" customHeight="1" x14ac:dyDescent="0.15">
      <c r="C31" s="287"/>
      <c r="D31" s="288"/>
      <c r="E31" s="288"/>
      <c r="F31" s="288"/>
      <c r="G31" s="288"/>
      <c r="H31" s="288"/>
      <c r="I31" s="288"/>
      <c r="J31" s="288"/>
      <c r="K31" s="288"/>
      <c r="L31" s="288"/>
      <c r="M31" s="288"/>
      <c r="N31" s="288"/>
      <c r="O31" s="288"/>
      <c r="P31" s="288"/>
      <c r="Q31" s="288"/>
      <c r="R31" s="288"/>
      <c r="S31" s="289"/>
      <c r="V31" s="168" t="s">
        <v>291</v>
      </c>
      <c r="W31" s="162"/>
      <c r="X31" s="162"/>
      <c r="Y31" s="162"/>
      <c r="Z31" s="162"/>
    </row>
    <row r="32" spans="1:26" ht="42.75" customHeight="1" x14ac:dyDescent="0.15">
      <c r="C32" s="290"/>
      <c r="D32" s="291"/>
      <c r="E32" s="291"/>
      <c r="F32" s="291"/>
      <c r="G32" s="291"/>
      <c r="H32" s="291"/>
      <c r="I32" s="291"/>
      <c r="J32" s="291"/>
      <c r="K32" s="291"/>
      <c r="L32" s="291"/>
      <c r="M32" s="291"/>
      <c r="N32" s="291"/>
      <c r="O32" s="291"/>
      <c r="P32" s="291"/>
      <c r="Q32" s="291"/>
      <c r="R32" s="291"/>
      <c r="S32" s="292"/>
      <c r="V32" s="168" t="s">
        <v>292</v>
      </c>
      <c r="W32" s="162"/>
      <c r="X32" s="162"/>
      <c r="Y32" s="162"/>
      <c r="Z32" s="162"/>
    </row>
    <row r="33" spans="1:26" ht="12" customHeight="1" x14ac:dyDescent="0.15">
      <c r="C33" s="207"/>
      <c r="D33" s="207"/>
      <c r="E33" s="207"/>
      <c r="F33" s="207"/>
      <c r="G33" s="207"/>
      <c r="H33" s="207"/>
      <c r="I33" s="207"/>
      <c r="J33" s="207"/>
      <c r="K33" s="207"/>
      <c r="L33" s="207"/>
      <c r="M33" s="207"/>
      <c r="N33" s="207"/>
      <c r="O33" s="207"/>
      <c r="P33" s="207"/>
      <c r="Q33" s="207"/>
      <c r="R33" s="207"/>
      <c r="S33" s="207"/>
      <c r="V33" s="168" t="s">
        <v>293</v>
      </c>
      <c r="W33" s="162"/>
      <c r="X33" s="162"/>
      <c r="Y33" s="162"/>
      <c r="Z33" s="162"/>
    </row>
    <row r="34" spans="1:26" ht="18.75" customHeight="1" x14ac:dyDescent="0.15">
      <c r="A34" s="7"/>
      <c r="B34" s="7" t="s">
        <v>184</v>
      </c>
      <c r="C34" s="7"/>
      <c r="D34" s="7"/>
      <c r="E34" s="7"/>
      <c r="F34" s="7"/>
      <c r="G34" s="7"/>
      <c r="H34" s="7"/>
      <c r="I34" s="7"/>
      <c r="J34" s="7"/>
      <c r="K34" s="7"/>
      <c r="L34" s="7"/>
      <c r="M34" s="7"/>
      <c r="N34" s="7"/>
      <c r="O34" s="7"/>
      <c r="P34" s="7"/>
      <c r="Q34" s="7"/>
      <c r="R34" s="7"/>
      <c r="S34" s="7"/>
      <c r="T34" s="7"/>
      <c r="V34" s="168" t="s">
        <v>294</v>
      </c>
      <c r="W34" s="162"/>
      <c r="X34" s="162"/>
      <c r="Y34" s="170" t="s">
        <v>372</v>
      </c>
      <c r="Z34" s="162"/>
    </row>
    <row r="35" spans="1:26" ht="27" customHeight="1" x14ac:dyDescent="0.15">
      <c r="A35" s="7"/>
      <c r="B35" s="7"/>
      <c r="C35" s="293" t="s">
        <v>969</v>
      </c>
      <c r="D35" s="293"/>
      <c r="E35" s="293"/>
      <c r="F35" s="293"/>
      <c r="G35" s="293"/>
      <c r="H35" s="293"/>
      <c r="I35" s="293"/>
      <c r="J35" s="293"/>
      <c r="K35" s="293"/>
      <c r="L35" s="293"/>
      <c r="M35" s="293"/>
      <c r="N35" s="294" t="s">
        <v>185</v>
      </c>
      <c r="O35" s="295"/>
      <c r="P35" s="296"/>
      <c r="Q35" s="297" t="s">
        <v>186</v>
      </c>
      <c r="R35" s="298"/>
      <c r="S35" s="299"/>
      <c r="T35" s="7"/>
      <c r="V35" s="168" t="s">
        <v>295</v>
      </c>
      <c r="W35" s="162"/>
      <c r="X35" s="162"/>
      <c r="Y35" s="170" t="b">
        <v>0</v>
      </c>
      <c r="Z35" s="162"/>
    </row>
    <row r="36" spans="1:26" ht="18.75" customHeight="1" x14ac:dyDescent="0.15">
      <c r="V36" s="168" t="s">
        <v>296</v>
      </c>
      <c r="W36" s="162"/>
      <c r="X36" s="162"/>
      <c r="Y36" s="170" t="b">
        <v>0</v>
      </c>
      <c r="Z36" s="162"/>
    </row>
    <row r="37" spans="1:26" ht="18.75" customHeight="1" x14ac:dyDescent="0.15">
      <c r="V37" s="168" t="s">
        <v>297</v>
      </c>
      <c r="W37" s="162"/>
      <c r="X37" s="162"/>
      <c r="Y37" s="162"/>
      <c r="Z37" s="162"/>
    </row>
    <row r="38" spans="1:26" ht="18.75" customHeight="1" x14ac:dyDescent="0.15">
      <c r="V38" s="168" t="s">
        <v>298</v>
      </c>
      <c r="W38" s="162"/>
      <c r="X38" s="162"/>
      <c r="Y38" s="162"/>
      <c r="Z38" s="162"/>
    </row>
    <row r="39" spans="1:26" ht="18.75" customHeight="1" x14ac:dyDescent="0.15">
      <c r="V39" s="167" t="s">
        <v>299</v>
      </c>
      <c r="W39" s="162"/>
      <c r="X39" s="162"/>
      <c r="Y39" s="162"/>
      <c r="Z39" s="162"/>
    </row>
    <row r="40" spans="1:26" ht="18.75" customHeight="1" x14ac:dyDescent="0.15">
      <c r="V40" s="166" t="s">
        <v>300</v>
      </c>
      <c r="W40" s="162"/>
      <c r="X40" s="162"/>
      <c r="Y40" s="162"/>
      <c r="Z40" s="162"/>
    </row>
    <row r="41" spans="1:26" x14ac:dyDescent="0.15">
      <c r="V41" s="168" t="s">
        <v>301</v>
      </c>
      <c r="W41" s="162"/>
      <c r="X41" s="162"/>
      <c r="Y41" s="162"/>
      <c r="Z41" s="162"/>
    </row>
    <row r="42" spans="1:26" x14ac:dyDescent="0.15">
      <c r="V42" s="168" t="s">
        <v>302</v>
      </c>
      <c r="W42" s="162"/>
      <c r="X42" s="162"/>
      <c r="Y42" s="162"/>
      <c r="Z42" s="162"/>
    </row>
    <row r="43" spans="1:26" x14ac:dyDescent="0.15">
      <c r="V43" s="168" t="s">
        <v>303</v>
      </c>
      <c r="W43" s="162"/>
      <c r="X43" s="162"/>
      <c r="Y43" s="162"/>
      <c r="Z43" s="162"/>
    </row>
    <row r="44" spans="1:26" x14ac:dyDescent="0.15">
      <c r="V44" s="168" t="s">
        <v>304</v>
      </c>
      <c r="W44" s="162"/>
      <c r="X44" s="162"/>
      <c r="Y44" s="162"/>
      <c r="Z44" s="162"/>
    </row>
    <row r="45" spans="1:26" x14ac:dyDescent="0.15">
      <c r="V45" s="168" t="s">
        <v>305</v>
      </c>
      <c r="W45" s="162"/>
      <c r="X45" s="162"/>
      <c r="Y45" s="162"/>
      <c r="Z45" s="162"/>
    </row>
    <row r="46" spans="1:26" x14ac:dyDescent="0.15">
      <c r="V46" s="168" t="s">
        <v>306</v>
      </c>
      <c r="W46" s="162"/>
      <c r="X46" s="162"/>
      <c r="Y46" s="162"/>
      <c r="Z46" s="162"/>
    </row>
    <row r="47" spans="1:26" x14ac:dyDescent="0.15">
      <c r="V47" s="168" t="s">
        <v>307</v>
      </c>
      <c r="W47" s="162"/>
      <c r="X47" s="162"/>
      <c r="Y47" s="162"/>
      <c r="Z47" s="162"/>
    </row>
    <row r="48" spans="1:26" x14ac:dyDescent="0.15">
      <c r="V48" s="168" t="s">
        <v>308</v>
      </c>
      <c r="W48" s="162"/>
      <c r="X48" s="162"/>
      <c r="Y48" s="162"/>
      <c r="Z48" s="162"/>
    </row>
    <row r="49" spans="22:26" x14ac:dyDescent="0.15">
      <c r="V49" s="168" t="s">
        <v>309</v>
      </c>
      <c r="W49" s="162"/>
      <c r="X49" s="162"/>
      <c r="Y49" s="162"/>
      <c r="Z49" s="162"/>
    </row>
    <row r="50" spans="22:26" x14ac:dyDescent="0.15">
      <c r="V50" s="168" t="s">
        <v>310</v>
      </c>
      <c r="W50" s="162"/>
      <c r="X50" s="162"/>
      <c r="Y50" s="162"/>
      <c r="Z50" s="162"/>
    </row>
    <row r="51" spans="22:26" x14ac:dyDescent="0.15">
      <c r="V51" s="167" t="s">
        <v>311</v>
      </c>
      <c r="W51" s="162"/>
      <c r="X51" s="162"/>
      <c r="Y51" s="162"/>
      <c r="Z51" s="162"/>
    </row>
    <row r="52" spans="22:26" x14ac:dyDescent="0.15">
      <c r="V52" s="166" t="s">
        <v>312</v>
      </c>
      <c r="W52" s="162"/>
      <c r="X52" s="162"/>
      <c r="Y52" s="162"/>
      <c r="Z52" s="162"/>
    </row>
    <row r="53" spans="22:26" x14ac:dyDescent="0.15">
      <c r="V53" s="168" t="s">
        <v>313</v>
      </c>
      <c r="W53" s="162"/>
      <c r="X53" s="162"/>
      <c r="Y53" s="162"/>
      <c r="Z53" s="162"/>
    </row>
    <row r="54" spans="22:26" x14ac:dyDescent="0.15">
      <c r="V54" s="168" t="s">
        <v>314</v>
      </c>
      <c r="W54" s="162"/>
      <c r="X54" s="162"/>
      <c r="Y54" s="162"/>
      <c r="Z54" s="162"/>
    </row>
    <row r="55" spans="22:26" x14ac:dyDescent="0.15">
      <c r="V55" s="168" t="s">
        <v>315</v>
      </c>
      <c r="W55" s="162"/>
      <c r="X55" s="162"/>
      <c r="Y55" s="162"/>
      <c r="Z55" s="162"/>
    </row>
    <row r="56" spans="22:26" x14ac:dyDescent="0.15">
      <c r="V56" s="168" t="s">
        <v>316</v>
      </c>
      <c r="W56" s="162"/>
      <c r="X56" s="162"/>
      <c r="Y56" s="162"/>
      <c r="Z56" s="162"/>
    </row>
    <row r="57" spans="22:26" x14ac:dyDescent="0.15">
      <c r="V57" s="167" t="s">
        <v>317</v>
      </c>
      <c r="W57" s="162"/>
      <c r="X57" s="162"/>
      <c r="Y57" s="162"/>
      <c r="Z57" s="162"/>
    </row>
    <row r="58" spans="22:26" x14ac:dyDescent="0.15">
      <c r="V58" s="166" t="s">
        <v>318</v>
      </c>
      <c r="W58" s="162"/>
      <c r="X58" s="162"/>
      <c r="Y58" s="162"/>
      <c r="Z58" s="162"/>
    </row>
    <row r="59" spans="22:26" x14ac:dyDescent="0.15">
      <c r="V59" s="168" t="s">
        <v>319</v>
      </c>
      <c r="W59" s="162"/>
      <c r="X59" s="162"/>
      <c r="Y59" s="162"/>
      <c r="Z59" s="162"/>
    </row>
    <row r="60" spans="22:26" x14ac:dyDescent="0.15">
      <c r="V60" s="167" t="s">
        <v>320</v>
      </c>
      <c r="W60" s="162"/>
      <c r="X60" s="162"/>
      <c r="Y60" s="162"/>
      <c r="Z60" s="162"/>
    </row>
    <row r="61" spans="22:26" x14ac:dyDescent="0.15">
      <c r="V61" s="166" t="s">
        <v>321</v>
      </c>
      <c r="W61" s="162"/>
      <c r="X61" s="162"/>
      <c r="Y61" s="162"/>
      <c r="Z61" s="162"/>
    </row>
    <row r="62" spans="22:26" x14ac:dyDescent="0.15">
      <c r="V62" s="168" t="s">
        <v>322</v>
      </c>
      <c r="W62" s="162"/>
      <c r="X62" s="162"/>
      <c r="Y62" s="162"/>
      <c r="Z62" s="162"/>
    </row>
    <row r="63" spans="22:26" x14ac:dyDescent="0.15">
      <c r="V63" s="168" t="s">
        <v>323</v>
      </c>
      <c r="W63" s="162"/>
      <c r="X63" s="162"/>
      <c r="Y63" s="162"/>
      <c r="Z63" s="162"/>
    </row>
    <row r="64" spans="22:26" x14ac:dyDescent="0.15">
      <c r="V64" s="167" t="s">
        <v>324</v>
      </c>
      <c r="W64" s="162"/>
      <c r="X64" s="162"/>
      <c r="Y64" s="162"/>
      <c r="Z64" s="162"/>
    </row>
    <row r="65" spans="22:26" x14ac:dyDescent="0.15">
      <c r="V65" s="168" t="s">
        <v>325</v>
      </c>
      <c r="W65" s="162"/>
      <c r="X65" s="162"/>
      <c r="Y65" s="162"/>
      <c r="Z65" s="162"/>
    </row>
    <row r="66" spans="22:26" x14ac:dyDescent="0.15">
      <c r="V66" s="168" t="s">
        <v>326</v>
      </c>
      <c r="W66" s="162"/>
      <c r="X66" s="162"/>
      <c r="Y66" s="162"/>
      <c r="Z66" s="162"/>
    </row>
    <row r="67" spans="22:26" x14ac:dyDescent="0.15">
      <c r="V67" s="168" t="s">
        <v>327</v>
      </c>
      <c r="W67" s="162"/>
      <c r="X67" s="162"/>
      <c r="Y67" s="162"/>
      <c r="Z67" s="162"/>
    </row>
    <row r="68" spans="22:26" x14ac:dyDescent="0.15">
      <c r="V68" s="166" t="s">
        <v>328</v>
      </c>
      <c r="W68" s="162"/>
      <c r="X68" s="162"/>
      <c r="Y68" s="162"/>
      <c r="Z68" s="162"/>
    </row>
    <row r="69" spans="22:26" x14ac:dyDescent="0.15">
      <c r="V69" s="168" t="s">
        <v>329</v>
      </c>
      <c r="W69" s="162"/>
      <c r="X69" s="162"/>
      <c r="Y69" s="162"/>
      <c r="Z69" s="162"/>
    </row>
    <row r="70" spans="22:26" x14ac:dyDescent="0.15">
      <c r="V70" s="167" t="s">
        <v>330</v>
      </c>
      <c r="W70" s="162"/>
      <c r="X70" s="162"/>
      <c r="Y70" s="162"/>
      <c r="Z70" s="162"/>
    </row>
    <row r="71" spans="22:26" x14ac:dyDescent="0.15">
      <c r="V71" s="168" t="s">
        <v>331</v>
      </c>
      <c r="W71" s="162"/>
      <c r="X71" s="162"/>
      <c r="Y71" s="162"/>
      <c r="Z71" s="162"/>
    </row>
    <row r="72" spans="22:26" x14ac:dyDescent="0.15">
      <c r="V72" s="168" t="s">
        <v>332</v>
      </c>
      <c r="W72" s="162"/>
      <c r="X72" s="162"/>
      <c r="Y72" s="162"/>
      <c r="Z72" s="162"/>
    </row>
    <row r="73" spans="22:26" x14ac:dyDescent="0.15">
      <c r="V73" s="166" t="s">
        <v>333</v>
      </c>
      <c r="W73" s="162"/>
      <c r="X73" s="162"/>
      <c r="Y73" s="162"/>
      <c r="Z73" s="162"/>
    </row>
    <row r="74" spans="22:26" x14ac:dyDescent="0.15">
      <c r="V74" s="168" t="s">
        <v>334</v>
      </c>
      <c r="W74" s="162"/>
      <c r="X74" s="162"/>
      <c r="Y74" s="162"/>
      <c r="Z74" s="162"/>
    </row>
    <row r="75" spans="22:26" x14ac:dyDescent="0.15">
      <c r="V75" s="167" t="s">
        <v>335</v>
      </c>
      <c r="W75" s="162"/>
      <c r="X75" s="162"/>
      <c r="Y75" s="162"/>
      <c r="Z75" s="162"/>
    </row>
    <row r="76" spans="22:26" x14ac:dyDescent="0.15">
      <c r="V76" s="168" t="s">
        <v>336</v>
      </c>
      <c r="W76" s="162"/>
      <c r="X76" s="162"/>
      <c r="Y76" s="162"/>
      <c r="Z76" s="162"/>
    </row>
    <row r="77" spans="22:26" x14ac:dyDescent="0.15">
      <c r="V77" s="168" t="s">
        <v>337</v>
      </c>
      <c r="W77" s="162"/>
      <c r="X77" s="162"/>
      <c r="Y77" s="162"/>
      <c r="Z77" s="162"/>
    </row>
    <row r="78" spans="22:26" x14ac:dyDescent="0.15">
      <c r="V78" s="166" t="s">
        <v>338</v>
      </c>
      <c r="W78" s="162"/>
      <c r="X78" s="162"/>
      <c r="Y78" s="162"/>
      <c r="Z78" s="162"/>
    </row>
    <row r="79" spans="22:26" x14ac:dyDescent="0.15">
      <c r="V79" s="168" t="s">
        <v>339</v>
      </c>
      <c r="W79" s="162"/>
      <c r="X79" s="162"/>
      <c r="Y79" s="162"/>
      <c r="Z79" s="162"/>
    </row>
    <row r="80" spans="22:26" x14ac:dyDescent="0.15">
      <c r="V80" s="168" t="s">
        <v>340</v>
      </c>
      <c r="W80" s="162"/>
      <c r="X80" s="162"/>
      <c r="Y80" s="162"/>
      <c r="Z80" s="162"/>
    </row>
    <row r="81" spans="22:26" x14ac:dyDescent="0.15">
      <c r="V81" s="168" t="s">
        <v>341</v>
      </c>
      <c r="W81" s="162"/>
      <c r="X81" s="162"/>
      <c r="Y81" s="162"/>
      <c r="Z81" s="162"/>
    </row>
    <row r="82" spans="22:26" x14ac:dyDescent="0.15">
      <c r="V82" s="168" t="s">
        <v>342</v>
      </c>
      <c r="W82" s="162"/>
      <c r="X82" s="162"/>
      <c r="Y82" s="162"/>
      <c r="Z82" s="162"/>
    </row>
    <row r="83" spans="22:26" x14ac:dyDescent="0.15">
      <c r="V83" s="168" t="s">
        <v>343</v>
      </c>
      <c r="W83" s="162"/>
      <c r="X83" s="162"/>
      <c r="Y83" s="162"/>
      <c r="Z83" s="162"/>
    </row>
    <row r="84" spans="22:26" x14ac:dyDescent="0.15">
      <c r="V84" s="168" t="s">
        <v>344</v>
      </c>
      <c r="W84" s="162"/>
      <c r="X84" s="162"/>
      <c r="Y84" s="162"/>
      <c r="Z84" s="162"/>
    </row>
    <row r="85" spans="22:26" x14ac:dyDescent="0.15">
      <c r="V85" s="168" t="s">
        <v>345</v>
      </c>
      <c r="W85" s="162"/>
      <c r="X85" s="162"/>
      <c r="Y85" s="162"/>
      <c r="Z85" s="162"/>
    </row>
    <row r="86" spans="22:26" x14ac:dyDescent="0.15">
      <c r="V86" s="167" t="s">
        <v>346</v>
      </c>
      <c r="W86" s="162"/>
      <c r="X86" s="162"/>
      <c r="Y86" s="162"/>
      <c r="Z86" s="162"/>
    </row>
    <row r="87" spans="22:26" x14ac:dyDescent="0.15">
      <c r="V87" s="167" t="s">
        <v>347</v>
      </c>
      <c r="W87" s="162"/>
      <c r="X87" s="162"/>
      <c r="Y87" s="162"/>
      <c r="Z87" s="162"/>
    </row>
    <row r="88" spans="22:26" x14ac:dyDescent="0.15">
      <c r="V88" s="171" t="s">
        <v>348</v>
      </c>
      <c r="W88" s="162"/>
      <c r="X88" s="162"/>
      <c r="Y88" s="162"/>
      <c r="Z88" s="162"/>
    </row>
    <row r="89" spans="22:26" x14ac:dyDescent="0.15">
      <c r="V89" s="171" t="s">
        <v>349</v>
      </c>
      <c r="W89" s="162"/>
      <c r="X89" s="162"/>
      <c r="Y89" s="162"/>
      <c r="Z89" s="162"/>
    </row>
    <row r="90" spans="22:26" x14ac:dyDescent="0.15">
      <c r="V90" s="171" t="s">
        <v>350</v>
      </c>
      <c r="W90" s="162"/>
      <c r="X90" s="162"/>
      <c r="Y90" s="162"/>
      <c r="Z90" s="162"/>
    </row>
    <row r="91" spans="22:26" x14ac:dyDescent="0.15">
      <c r="V91" s="171" t="s">
        <v>351</v>
      </c>
      <c r="W91" s="162"/>
      <c r="X91" s="162"/>
      <c r="Y91" s="162"/>
      <c r="Z91" s="162"/>
    </row>
    <row r="92" spans="22:26" x14ac:dyDescent="0.15">
      <c r="V92" s="171" t="s">
        <v>352</v>
      </c>
      <c r="W92" s="162"/>
      <c r="X92" s="162"/>
      <c r="Y92" s="162"/>
      <c r="Z92" s="162"/>
    </row>
    <row r="93" spans="22:26" x14ac:dyDescent="0.15">
      <c r="V93" s="171" t="s">
        <v>353</v>
      </c>
      <c r="W93" s="162"/>
      <c r="X93" s="162"/>
      <c r="Y93" s="162"/>
      <c r="Z93" s="162"/>
    </row>
    <row r="94" spans="22:26" x14ac:dyDescent="0.15">
      <c r="V94" s="171" t="s">
        <v>354</v>
      </c>
      <c r="W94" s="162"/>
      <c r="X94" s="162"/>
      <c r="Y94" s="162"/>
      <c r="Z94" s="162"/>
    </row>
    <row r="95" spans="22:26" x14ac:dyDescent="0.15">
      <c r="V95" s="171" t="s">
        <v>355</v>
      </c>
      <c r="W95" s="162"/>
      <c r="X95" s="162"/>
      <c r="Y95" s="162"/>
      <c r="Z95" s="162"/>
    </row>
    <row r="96" spans="22:26" x14ac:dyDescent="0.15">
      <c r="V96" s="171" t="s">
        <v>356</v>
      </c>
      <c r="W96" s="162"/>
      <c r="X96" s="162"/>
      <c r="Y96" s="162"/>
      <c r="Z96" s="162"/>
    </row>
    <row r="97" spans="22:26" x14ac:dyDescent="0.15">
      <c r="V97" s="171" t="s">
        <v>357</v>
      </c>
      <c r="W97" s="162"/>
      <c r="X97" s="162"/>
      <c r="Y97" s="162"/>
      <c r="Z97" s="162"/>
    </row>
    <row r="98" spans="22:26" x14ac:dyDescent="0.15">
      <c r="V98" s="171" t="s">
        <v>358</v>
      </c>
      <c r="W98" s="162"/>
      <c r="X98" s="162"/>
      <c r="Y98" s="162"/>
      <c r="Z98" s="162"/>
    </row>
    <row r="99" spans="22:26" x14ac:dyDescent="0.15">
      <c r="V99" s="171" t="s">
        <v>359</v>
      </c>
      <c r="W99" s="162"/>
      <c r="X99" s="162"/>
      <c r="Y99" s="162"/>
      <c r="Z99" s="162"/>
    </row>
    <row r="100" spans="22:26" x14ac:dyDescent="0.15">
      <c r="V100" s="162"/>
      <c r="W100" s="162"/>
      <c r="X100" s="162"/>
      <c r="Y100" s="162"/>
      <c r="Z100" s="162"/>
    </row>
  </sheetData>
  <sheetProtection sheet="1" objects="1" scenarios="1" formatCells="0" formatRows="0" selectLockedCells="1"/>
  <mergeCells count="51">
    <mergeCell ref="C7:D7"/>
    <mergeCell ref="E7:G7"/>
    <mergeCell ref="I7:K7"/>
    <mergeCell ref="M7:N7"/>
    <mergeCell ref="P7:Q7"/>
    <mergeCell ref="C35:M35"/>
    <mergeCell ref="N35:P35"/>
    <mergeCell ref="Q35:S35"/>
    <mergeCell ref="E8:H8"/>
    <mergeCell ref="C19:S19"/>
    <mergeCell ref="C21:S21"/>
    <mergeCell ref="C23:S23"/>
    <mergeCell ref="C9:C13"/>
    <mergeCell ref="C14:S14"/>
    <mergeCell ref="C20:S20"/>
    <mergeCell ref="C24:S24"/>
    <mergeCell ref="C15:S15"/>
    <mergeCell ref="C16:S16"/>
    <mergeCell ref="C17:S17"/>
    <mergeCell ref="C18:S18"/>
    <mergeCell ref="B22:S22"/>
    <mergeCell ref="C33:S33"/>
    <mergeCell ref="C28:S28"/>
    <mergeCell ref="Q27:S27"/>
    <mergeCell ref="N27:P27"/>
    <mergeCell ref="C27:M27"/>
    <mergeCell ref="C29:S32"/>
    <mergeCell ref="E13:H13"/>
    <mergeCell ref="I13:K13"/>
    <mergeCell ref="L13:S13"/>
    <mergeCell ref="L12:S12"/>
    <mergeCell ref="I8:K9"/>
    <mergeCell ref="L8:S9"/>
    <mergeCell ref="E9:H9"/>
    <mergeCell ref="H10:I10"/>
    <mergeCell ref="J10:R10"/>
    <mergeCell ref="E11:S11"/>
    <mergeCell ref="E12:H12"/>
    <mergeCell ref="I12:K12"/>
    <mergeCell ref="Q1:S1"/>
    <mergeCell ref="B2:S2"/>
    <mergeCell ref="C6:D6"/>
    <mergeCell ref="E6:G6"/>
    <mergeCell ref="L3:N3"/>
    <mergeCell ref="O3:S3"/>
    <mergeCell ref="L5:S5"/>
    <mergeCell ref="C5:D5"/>
    <mergeCell ref="E5:F5"/>
    <mergeCell ref="G5:H5"/>
    <mergeCell ref="I5:K5"/>
    <mergeCell ref="I6:S6"/>
  </mergeCells>
  <phoneticPr fontId="1"/>
  <dataValidations count="1">
    <dataValidation type="list" allowBlank="1" showInputMessage="1" showErrorMessage="1" sqref="L5:S5">
      <formula1>$V$3:$V$99</formula1>
    </dataValidation>
  </dataValidations>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13</xdr:col>
                    <xdr:colOff>38100</xdr:colOff>
                    <xdr:row>26</xdr:row>
                    <xdr:rowOff>19050</xdr:rowOff>
                  </from>
                  <to>
                    <xdr:col>14</xdr:col>
                    <xdr:colOff>0</xdr:colOff>
                    <xdr:row>26</xdr:row>
                    <xdr:rowOff>276225</xdr:rowOff>
                  </to>
                </anchor>
              </controlPr>
            </control>
          </mc:Choice>
        </mc:AlternateContent>
        <mc:AlternateContent xmlns:mc="http://schemas.openxmlformats.org/markup-compatibility/2006">
          <mc:Choice Requires="x14">
            <control shapeId="1029" r:id="rId5" name="Check Box 5">
              <controlPr locked="0" defaultSize="0" autoFill="0" autoLine="0" autoPict="0">
                <anchor moveWithCells="1">
                  <from>
                    <xdr:col>16</xdr:col>
                    <xdr:colOff>57150</xdr:colOff>
                    <xdr:row>26</xdr:row>
                    <xdr:rowOff>19050</xdr:rowOff>
                  </from>
                  <to>
                    <xdr:col>17</xdr:col>
                    <xdr:colOff>9525</xdr:colOff>
                    <xdr:row>26</xdr:row>
                    <xdr:rowOff>276225</xdr:rowOff>
                  </to>
                </anchor>
              </controlPr>
            </control>
          </mc:Choice>
        </mc:AlternateContent>
        <mc:AlternateContent xmlns:mc="http://schemas.openxmlformats.org/markup-compatibility/2006">
          <mc:Choice Requires="x14">
            <control shapeId="1030" r:id="rId6" name="Check Box 6">
              <controlPr locked="0" defaultSize="0" autoFill="0" autoLine="0" autoPict="0">
                <anchor moveWithCells="1">
                  <from>
                    <xdr:col>13</xdr:col>
                    <xdr:colOff>38100</xdr:colOff>
                    <xdr:row>34</xdr:row>
                    <xdr:rowOff>47625</xdr:rowOff>
                  </from>
                  <to>
                    <xdr:col>14</xdr:col>
                    <xdr:colOff>0</xdr:colOff>
                    <xdr:row>34</xdr:row>
                    <xdr:rowOff>304800</xdr:rowOff>
                  </to>
                </anchor>
              </controlPr>
            </control>
          </mc:Choice>
        </mc:AlternateContent>
        <mc:AlternateContent xmlns:mc="http://schemas.openxmlformats.org/markup-compatibility/2006">
          <mc:Choice Requires="x14">
            <control shapeId="1031" r:id="rId7" name="Check Box 7">
              <controlPr locked="0" defaultSize="0" autoFill="0" autoLine="0" autoPict="0">
                <anchor moveWithCells="1">
                  <from>
                    <xdr:col>16</xdr:col>
                    <xdr:colOff>28575</xdr:colOff>
                    <xdr:row>34</xdr:row>
                    <xdr:rowOff>47625</xdr:rowOff>
                  </from>
                  <to>
                    <xdr:col>16</xdr:col>
                    <xdr:colOff>333375</xdr:colOff>
                    <xdr:row>34</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31"/>
  <sheetViews>
    <sheetView showGridLines="0" workbookViewId="0">
      <selection activeCell="B28" sqref="B28:I28"/>
    </sheetView>
  </sheetViews>
  <sheetFormatPr defaultRowHeight="14.25" x14ac:dyDescent="0.15"/>
  <cols>
    <col min="1" max="1" width="6.125" style="1" customWidth="1"/>
    <col min="2" max="2" width="76.875" style="1" customWidth="1"/>
    <col min="3" max="3" width="6.125" style="1" customWidth="1"/>
    <col min="4" max="38" width="0" style="1" hidden="1" customWidth="1"/>
    <col min="39" max="16384" width="9" style="1"/>
  </cols>
  <sheetData>
    <row r="2" spans="2:2" ht="20.25" customHeight="1" x14ac:dyDescent="0.15">
      <c r="B2" s="3" t="s">
        <v>16</v>
      </c>
    </row>
    <row r="3" spans="2:2" ht="126.75" customHeight="1" x14ac:dyDescent="0.15">
      <c r="B3" s="121"/>
    </row>
    <row r="4" spans="2:2" ht="20.25" customHeight="1" x14ac:dyDescent="0.15">
      <c r="B4" s="51" t="s">
        <v>132</v>
      </c>
    </row>
    <row r="5" spans="2:2" ht="127.5" customHeight="1" x14ac:dyDescent="0.15">
      <c r="B5" s="121"/>
    </row>
    <row r="6" spans="2:2" ht="20.25" customHeight="1" x14ac:dyDescent="0.15">
      <c r="B6" s="51" t="s">
        <v>133</v>
      </c>
    </row>
    <row r="7" spans="2:2" ht="126" customHeight="1" x14ac:dyDescent="0.15">
      <c r="B7" s="121"/>
    </row>
    <row r="8" spans="2:2" ht="20.25" customHeight="1" x14ac:dyDescent="0.15">
      <c r="B8" s="51" t="s">
        <v>134</v>
      </c>
    </row>
    <row r="9" spans="2:2" ht="151.5" customHeight="1" x14ac:dyDescent="0.15">
      <c r="B9" s="121"/>
    </row>
    <row r="10" spans="2:2" x14ac:dyDescent="0.15">
      <c r="B10" s="1" t="s">
        <v>17</v>
      </c>
    </row>
    <row r="11" spans="2:2" x14ac:dyDescent="0.15">
      <c r="B11" s="1" t="s">
        <v>18</v>
      </c>
    </row>
    <row r="12" spans="2:2" x14ac:dyDescent="0.15">
      <c r="B12" s="1" t="s">
        <v>187</v>
      </c>
    </row>
    <row r="22" spans="2:3" hidden="1" x14ac:dyDescent="0.15">
      <c r="B22" s="199"/>
      <c r="C22" s="199"/>
    </row>
    <row r="23" spans="2:3" hidden="1" x14ac:dyDescent="0.15"/>
    <row r="24" spans="2:3" hidden="1" x14ac:dyDescent="0.15"/>
    <row r="25" spans="2:3" hidden="1" x14ac:dyDescent="0.15"/>
    <row r="26" spans="2:3" hidden="1" x14ac:dyDescent="0.15"/>
    <row r="27" spans="2:3" hidden="1" x14ac:dyDescent="0.15"/>
    <row r="28" spans="2:3" hidden="1" x14ac:dyDescent="0.15"/>
    <row r="29" spans="2:3" hidden="1" x14ac:dyDescent="0.15"/>
    <row r="30" spans="2:3" hidden="1" x14ac:dyDescent="0.15">
      <c r="B30" s="199"/>
      <c r="C30" s="199"/>
    </row>
    <row r="31" spans="2:3" hidden="1" x14ac:dyDescent="0.15"/>
    <row r="32" spans="2:3" hidden="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hidden="1" x14ac:dyDescent="0.15"/>
    <row r="42" hidden="1" x14ac:dyDescent="0.15"/>
    <row r="43" hidden="1" x14ac:dyDescent="0.15"/>
    <row r="44" hidden="1" x14ac:dyDescent="0.15"/>
    <row r="45" hidden="1" x14ac:dyDescent="0.15"/>
    <row r="46" hidden="1" x14ac:dyDescent="0.15"/>
    <row r="47" hidden="1" x14ac:dyDescent="0.15"/>
    <row r="48"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row r="60" hidden="1" x14ac:dyDescent="0.15"/>
    <row r="61" hidden="1" x14ac:dyDescent="0.15"/>
    <row r="62" hidden="1"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sheetData>
  <sheetProtection sheet="1" objects="1" scenarios="1" formatCells="0" formatRows="0" selectLockedCells="1"/>
  <mergeCells count="2">
    <mergeCell ref="B30:C30"/>
    <mergeCell ref="B22:C22"/>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10"/>
  <sheetViews>
    <sheetView showGridLines="0" topLeftCell="A3" zoomScaleNormal="100" workbookViewId="0">
      <selection activeCell="O3" sqref="O3:S3"/>
    </sheetView>
  </sheetViews>
  <sheetFormatPr defaultRowHeight="14.25" x14ac:dyDescent="0.1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3.875" style="1" customWidth="1"/>
    <col min="20" max="20" width="1.5" style="1" customWidth="1"/>
    <col min="21" max="21" width="9" style="1" hidden="1" customWidth="1"/>
    <col min="22" max="22" width="47.625" hidden="1" customWidth="1"/>
    <col min="23" max="23" width="23.875" style="1" hidden="1" customWidth="1"/>
    <col min="24" max="24" width="9" style="1" customWidth="1"/>
    <col min="25" max="16384" width="9" style="1"/>
  </cols>
  <sheetData>
    <row r="1" spans="1:22" ht="18.75" customHeight="1" x14ac:dyDescent="0.15">
      <c r="C1" s="1" t="s">
        <v>234</v>
      </c>
      <c r="Q1" s="207"/>
      <c r="R1" s="207"/>
      <c r="S1" s="207"/>
      <c r="T1" s="31"/>
    </row>
    <row r="2" spans="1:22" ht="18.75" customHeight="1" x14ac:dyDescent="0.15">
      <c r="B2" s="233" t="s">
        <v>19</v>
      </c>
      <c r="C2" s="233"/>
      <c r="D2" s="233"/>
      <c r="E2" s="233"/>
      <c r="F2" s="233"/>
      <c r="G2" s="233"/>
      <c r="H2" s="233"/>
      <c r="I2" s="233"/>
      <c r="J2" s="233"/>
      <c r="K2" s="233"/>
      <c r="L2" s="233"/>
      <c r="M2" s="233"/>
      <c r="N2" s="233"/>
      <c r="O2" s="233"/>
      <c r="P2" s="233"/>
      <c r="Q2" s="233"/>
      <c r="R2" s="233"/>
      <c r="S2" s="233"/>
      <c r="T2" s="31"/>
      <c r="V2" s="4" t="s">
        <v>20</v>
      </c>
    </row>
    <row r="3" spans="1:22" x14ac:dyDescent="0.15">
      <c r="B3" s="30"/>
      <c r="C3" s="30"/>
      <c r="D3" s="30"/>
      <c r="E3" s="30"/>
      <c r="F3" s="30"/>
      <c r="G3" s="30"/>
      <c r="H3" s="30"/>
      <c r="I3" s="30"/>
      <c r="J3" s="30"/>
      <c r="K3" s="30"/>
      <c r="L3" s="237" t="s">
        <v>177</v>
      </c>
      <c r="M3" s="237"/>
      <c r="N3" s="237"/>
      <c r="O3" s="238"/>
      <c r="P3" s="238"/>
      <c r="Q3" s="238"/>
      <c r="R3" s="238"/>
      <c r="S3" s="238"/>
      <c r="T3" s="31"/>
      <c r="V3" s="4" t="s">
        <v>21</v>
      </c>
    </row>
    <row r="4" spans="1:22" x14ac:dyDescent="0.15">
      <c r="B4" s="30"/>
      <c r="C4" s="30"/>
      <c r="D4" s="30"/>
      <c r="E4" s="30"/>
      <c r="F4" s="30"/>
      <c r="G4" s="30"/>
      <c r="H4" s="30"/>
      <c r="I4" s="30"/>
      <c r="J4" s="30"/>
      <c r="K4" s="30"/>
      <c r="L4" s="314" t="s">
        <v>188</v>
      </c>
      <c r="M4" s="314"/>
      <c r="N4" s="314"/>
      <c r="O4" s="314"/>
      <c r="P4" s="314"/>
      <c r="Q4" s="314"/>
      <c r="R4" s="314"/>
      <c r="S4" s="314"/>
      <c r="T4" s="31"/>
      <c r="V4" s="8"/>
    </row>
    <row r="5" spans="1:22" ht="21.75" customHeight="1" x14ac:dyDescent="0.15">
      <c r="A5" s="7"/>
      <c r="B5" s="16" t="s">
        <v>28</v>
      </c>
      <c r="C5" s="16"/>
      <c r="D5" s="16"/>
      <c r="E5" s="16"/>
      <c r="F5" s="16"/>
      <c r="G5" s="16"/>
      <c r="H5" s="16"/>
      <c r="I5" s="16"/>
      <c r="J5" s="16"/>
      <c r="K5" s="16"/>
      <c r="L5" s="16"/>
      <c r="M5" s="16"/>
      <c r="N5" s="16"/>
      <c r="O5" s="16"/>
      <c r="P5" s="16"/>
      <c r="Q5" s="16"/>
      <c r="R5" s="16"/>
      <c r="S5" s="16"/>
      <c r="T5" s="7"/>
      <c r="V5" s="8" t="s">
        <v>29</v>
      </c>
    </row>
    <row r="6" spans="1:22" ht="21.75" customHeight="1" x14ac:dyDescent="0.15">
      <c r="A6" s="7"/>
      <c r="B6" s="16"/>
      <c r="C6" s="330" t="s">
        <v>193</v>
      </c>
      <c r="D6" s="331"/>
      <c r="E6" s="331"/>
      <c r="F6" s="331"/>
      <c r="G6" s="331"/>
      <c r="H6" s="331"/>
      <c r="I6" s="331"/>
      <c r="J6" s="331"/>
      <c r="K6" s="331"/>
      <c r="L6" s="331"/>
      <c r="M6" s="331"/>
      <c r="N6" s="331"/>
      <c r="O6" s="331"/>
      <c r="P6" s="331"/>
      <c r="Q6" s="331"/>
      <c r="R6" s="331"/>
      <c r="S6" s="332"/>
      <c r="T6" s="7"/>
      <c r="V6" s="17" t="s">
        <v>30</v>
      </c>
    </row>
    <row r="7" spans="1:22" ht="32.25" customHeight="1" x14ac:dyDescent="0.15">
      <c r="C7" s="333"/>
      <c r="D7" s="334"/>
      <c r="E7" s="334"/>
      <c r="F7" s="334"/>
      <c r="G7" s="334"/>
      <c r="H7" s="334"/>
      <c r="I7" s="334"/>
      <c r="J7" s="334"/>
      <c r="K7" s="334"/>
      <c r="L7" s="334"/>
      <c r="M7" s="334"/>
      <c r="N7" s="334"/>
      <c r="O7" s="334"/>
      <c r="P7" s="334"/>
      <c r="Q7" s="334"/>
      <c r="R7" s="334"/>
      <c r="S7" s="335"/>
      <c r="V7" s="8" t="s">
        <v>31</v>
      </c>
    </row>
    <row r="8" spans="1:22" ht="21.75" customHeight="1" x14ac:dyDescent="0.15">
      <c r="C8" s="336" t="s">
        <v>141</v>
      </c>
      <c r="D8" s="337"/>
      <c r="E8" s="337"/>
      <c r="F8" s="337"/>
      <c r="G8" s="337"/>
      <c r="H8" s="337"/>
      <c r="I8" s="337"/>
      <c r="J8" s="337"/>
      <c r="K8" s="337"/>
      <c r="L8" s="337"/>
      <c r="M8" s="337"/>
      <c r="N8" s="337"/>
      <c r="O8" s="337"/>
      <c r="P8" s="337"/>
      <c r="Q8" s="337"/>
      <c r="R8" s="337"/>
      <c r="S8" s="338"/>
      <c r="V8" s="8" t="s">
        <v>32</v>
      </c>
    </row>
    <row r="9" spans="1:22" ht="68.25" customHeight="1" x14ac:dyDescent="0.15">
      <c r="C9" s="333"/>
      <c r="D9" s="334"/>
      <c r="E9" s="334"/>
      <c r="F9" s="334"/>
      <c r="G9" s="334"/>
      <c r="H9" s="334"/>
      <c r="I9" s="334"/>
      <c r="J9" s="334"/>
      <c r="K9" s="334"/>
      <c r="L9" s="334"/>
      <c r="M9" s="334"/>
      <c r="N9" s="334"/>
      <c r="O9" s="334"/>
      <c r="P9" s="334"/>
      <c r="Q9" s="334"/>
      <c r="R9" s="334"/>
      <c r="S9" s="335"/>
      <c r="V9" s="8" t="s">
        <v>33</v>
      </c>
    </row>
    <row r="10" spans="1:22" ht="43.5" customHeight="1" x14ac:dyDescent="0.15">
      <c r="C10" s="339" t="s">
        <v>190</v>
      </c>
      <c r="D10" s="337"/>
      <c r="E10" s="337"/>
      <c r="F10" s="337"/>
      <c r="G10" s="337"/>
      <c r="H10" s="337"/>
      <c r="I10" s="337"/>
      <c r="J10" s="337"/>
      <c r="K10" s="337"/>
      <c r="L10" s="337"/>
      <c r="M10" s="337"/>
      <c r="N10" s="337"/>
      <c r="O10" s="337"/>
      <c r="P10" s="337"/>
      <c r="Q10" s="337"/>
      <c r="R10" s="337"/>
      <c r="S10" s="338"/>
      <c r="V10" s="8" t="s">
        <v>34</v>
      </c>
    </row>
    <row r="11" spans="1:22" ht="77.25" customHeight="1" x14ac:dyDescent="0.15">
      <c r="C11" s="333"/>
      <c r="D11" s="334"/>
      <c r="E11" s="334"/>
      <c r="F11" s="334"/>
      <c r="G11" s="334"/>
      <c r="H11" s="334"/>
      <c r="I11" s="334"/>
      <c r="J11" s="334"/>
      <c r="K11" s="334"/>
      <c r="L11" s="334"/>
      <c r="M11" s="334"/>
      <c r="N11" s="334"/>
      <c r="O11" s="334"/>
      <c r="P11" s="334"/>
      <c r="Q11" s="334"/>
      <c r="R11" s="334"/>
      <c r="S11" s="335"/>
      <c r="V11" s="8" t="s">
        <v>35</v>
      </c>
    </row>
    <row r="12" spans="1:22" ht="34.5" customHeight="1" x14ac:dyDescent="0.15">
      <c r="C12" s="339" t="s">
        <v>235</v>
      </c>
      <c r="D12" s="337"/>
      <c r="E12" s="337"/>
      <c r="F12" s="337"/>
      <c r="G12" s="337"/>
      <c r="H12" s="337"/>
      <c r="I12" s="337"/>
      <c r="J12" s="337"/>
      <c r="K12" s="337"/>
      <c r="L12" s="337"/>
      <c r="M12" s="337"/>
      <c r="N12" s="337"/>
      <c r="O12" s="337"/>
      <c r="P12" s="337"/>
      <c r="Q12" s="337"/>
      <c r="R12" s="337"/>
      <c r="S12" s="338"/>
      <c r="V12" s="8" t="s">
        <v>34</v>
      </c>
    </row>
    <row r="13" spans="1:22" ht="72.75" customHeight="1" x14ac:dyDescent="0.15">
      <c r="C13" s="333"/>
      <c r="D13" s="334"/>
      <c r="E13" s="334"/>
      <c r="F13" s="334"/>
      <c r="G13" s="334"/>
      <c r="H13" s="334"/>
      <c r="I13" s="334"/>
      <c r="J13" s="334"/>
      <c r="K13" s="334"/>
      <c r="L13" s="334"/>
      <c r="M13" s="334"/>
      <c r="N13" s="334"/>
      <c r="O13" s="334"/>
      <c r="P13" s="334"/>
      <c r="Q13" s="334"/>
      <c r="R13" s="334"/>
      <c r="S13" s="335"/>
      <c r="V13" s="8" t="s">
        <v>35</v>
      </c>
    </row>
    <row r="14" spans="1:22" ht="21.75" customHeight="1" x14ac:dyDescent="0.15">
      <c r="C14" s="336" t="s">
        <v>189</v>
      </c>
      <c r="D14" s="337"/>
      <c r="E14" s="337"/>
      <c r="F14" s="337"/>
      <c r="G14" s="337"/>
      <c r="H14" s="337"/>
      <c r="I14" s="337"/>
      <c r="J14" s="337"/>
      <c r="K14" s="337"/>
      <c r="L14" s="337"/>
      <c r="M14" s="337"/>
      <c r="N14" s="337"/>
      <c r="O14" s="337"/>
      <c r="P14" s="337"/>
      <c r="Q14" s="337"/>
      <c r="R14" s="337"/>
      <c r="S14" s="338"/>
      <c r="V14" s="8" t="s">
        <v>34</v>
      </c>
    </row>
    <row r="15" spans="1:22" ht="83.25" customHeight="1" x14ac:dyDescent="0.15">
      <c r="C15" s="333"/>
      <c r="D15" s="334"/>
      <c r="E15" s="334"/>
      <c r="F15" s="334"/>
      <c r="G15" s="334"/>
      <c r="H15" s="334"/>
      <c r="I15" s="334"/>
      <c r="J15" s="334"/>
      <c r="K15" s="334"/>
      <c r="L15" s="334"/>
      <c r="M15" s="334"/>
      <c r="N15" s="334"/>
      <c r="O15" s="334"/>
      <c r="P15" s="334"/>
      <c r="Q15" s="334"/>
      <c r="R15" s="334"/>
      <c r="S15" s="335"/>
      <c r="V15" s="8" t="s">
        <v>35</v>
      </c>
    </row>
    <row r="16" spans="1:22" ht="18.75" customHeight="1" x14ac:dyDescent="0.15">
      <c r="C16" s="340" t="s">
        <v>191</v>
      </c>
      <c r="D16" s="340"/>
      <c r="E16" s="340"/>
      <c r="F16" s="340"/>
      <c r="G16" s="340"/>
      <c r="H16" s="340"/>
      <c r="I16" s="340"/>
      <c r="J16" s="340"/>
      <c r="K16" s="340"/>
      <c r="L16" s="340"/>
      <c r="M16" s="340"/>
      <c r="N16" s="340"/>
      <c r="O16" s="340"/>
      <c r="P16" s="340"/>
      <c r="Q16" s="340"/>
      <c r="R16" s="340"/>
      <c r="S16" s="340"/>
      <c r="V16" s="8" t="s">
        <v>36</v>
      </c>
    </row>
    <row r="17" spans="1:23" ht="18.75" customHeight="1" x14ac:dyDescent="0.15">
      <c r="C17" s="199" t="s">
        <v>192</v>
      </c>
      <c r="D17" s="199"/>
      <c r="E17" s="199"/>
      <c r="F17" s="199"/>
      <c r="G17" s="199"/>
      <c r="H17" s="199"/>
      <c r="I17" s="199"/>
      <c r="J17" s="199"/>
      <c r="K17" s="199"/>
      <c r="L17" s="199"/>
      <c r="M17" s="199"/>
      <c r="N17" s="199"/>
      <c r="O17" s="199"/>
      <c r="P17" s="199"/>
      <c r="Q17" s="199"/>
      <c r="R17" s="199"/>
      <c r="S17" s="199"/>
      <c r="V17" s="8" t="s">
        <v>37</v>
      </c>
    </row>
    <row r="18" spans="1:23" ht="4.5" customHeight="1" x14ac:dyDescent="0.15">
      <c r="V18" s="8" t="s">
        <v>38</v>
      </c>
    </row>
    <row r="19" spans="1:23" ht="18.75" customHeight="1" x14ac:dyDescent="0.15">
      <c r="B19" s="312" t="s">
        <v>1005</v>
      </c>
      <c r="C19" s="202"/>
      <c r="D19" s="202"/>
      <c r="V19" s="8" t="s">
        <v>39</v>
      </c>
    </row>
    <row r="20" spans="1:23" ht="12.75" customHeight="1" x14ac:dyDescent="0.15">
      <c r="B20" s="125"/>
      <c r="P20" s="311" t="s">
        <v>88</v>
      </c>
      <c r="Q20" s="311"/>
      <c r="R20" s="202"/>
      <c r="S20" s="202"/>
      <c r="V20" s="8" t="s">
        <v>40</v>
      </c>
      <c r="W20" s="162" t="s">
        <v>984</v>
      </c>
    </row>
    <row r="21" spans="1:23" ht="20.25" customHeight="1" x14ac:dyDescent="0.15">
      <c r="B21" s="323" t="s">
        <v>1001</v>
      </c>
      <c r="C21" s="324"/>
      <c r="D21" s="325"/>
      <c r="E21" s="323" t="s">
        <v>1002</v>
      </c>
      <c r="F21" s="324"/>
      <c r="G21" s="324"/>
      <c r="H21" s="324"/>
      <c r="I21" s="324"/>
      <c r="J21" s="325"/>
      <c r="K21" s="321" t="s">
        <v>1003</v>
      </c>
      <c r="L21" s="322"/>
      <c r="M21" s="322"/>
      <c r="N21" s="322"/>
      <c r="O21" s="322"/>
      <c r="P21" s="318" t="s">
        <v>1000</v>
      </c>
      <c r="Q21" s="319"/>
      <c r="R21" s="319"/>
      <c r="S21" s="320"/>
      <c r="V21" s="182"/>
      <c r="W21" s="162" t="s">
        <v>985</v>
      </c>
    </row>
    <row r="22" spans="1:23" ht="16.5" customHeight="1" x14ac:dyDescent="0.15">
      <c r="B22" s="326"/>
      <c r="C22" s="327"/>
      <c r="D22" s="328"/>
      <c r="E22" s="326"/>
      <c r="F22" s="327"/>
      <c r="G22" s="327"/>
      <c r="H22" s="327"/>
      <c r="I22" s="327"/>
      <c r="J22" s="328"/>
      <c r="K22" s="322"/>
      <c r="L22" s="322"/>
      <c r="M22" s="322"/>
      <c r="N22" s="322"/>
      <c r="O22" s="322"/>
      <c r="P22" s="315"/>
      <c r="Q22" s="315"/>
      <c r="R22" s="316"/>
      <c r="S22" s="316"/>
    </row>
    <row r="23" spans="1:23" ht="18.75" customHeight="1" x14ac:dyDescent="0.15">
      <c r="A23" s="1" t="s">
        <v>373</v>
      </c>
      <c r="B23" s="341"/>
      <c r="C23" s="342"/>
      <c r="D23" s="342"/>
      <c r="E23" s="232"/>
      <c r="F23" s="225"/>
      <c r="G23" s="225"/>
      <c r="H23" s="225"/>
      <c r="I23" s="225"/>
      <c r="J23" s="226"/>
      <c r="K23" s="343"/>
      <c r="L23" s="343"/>
      <c r="M23" s="343"/>
      <c r="N23" s="211"/>
      <c r="O23" s="211"/>
      <c r="P23" s="317"/>
      <c r="Q23" s="317"/>
      <c r="R23" s="211"/>
      <c r="S23" s="211"/>
      <c r="W23" s="183" t="s">
        <v>987</v>
      </c>
    </row>
    <row r="24" spans="1:23" ht="18.75" customHeight="1" x14ac:dyDescent="0.15">
      <c r="A24" s="1" t="s">
        <v>374</v>
      </c>
      <c r="B24" s="345"/>
      <c r="C24" s="211"/>
      <c r="D24" s="211"/>
      <c r="E24" s="346"/>
      <c r="F24" s="346"/>
      <c r="G24" s="211"/>
      <c r="H24" s="211"/>
      <c r="I24" s="211"/>
      <c r="J24" s="211"/>
      <c r="K24" s="343"/>
      <c r="L24" s="343"/>
      <c r="M24" s="343"/>
      <c r="N24" s="211"/>
      <c r="O24" s="211"/>
      <c r="P24" s="317"/>
      <c r="Q24" s="317"/>
      <c r="R24" s="211"/>
      <c r="S24" s="211"/>
      <c r="W24" s="183" t="s">
        <v>988</v>
      </c>
    </row>
    <row r="25" spans="1:23" ht="20.25" customHeight="1" x14ac:dyDescent="0.15">
      <c r="A25" s="1" t="s">
        <v>375</v>
      </c>
      <c r="B25" s="345"/>
      <c r="C25" s="211"/>
      <c r="D25" s="211"/>
      <c r="E25" s="346"/>
      <c r="F25" s="346"/>
      <c r="G25" s="211"/>
      <c r="H25" s="211"/>
      <c r="I25" s="211"/>
      <c r="J25" s="211"/>
      <c r="K25" s="343"/>
      <c r="L25" s="343"/>
      <c r="M25" s="343"/>
      <c r="N25" s="211"/>
      <c r="O25" s="211"/>
      <c r="P25" s="317">
        <v>0</v>
      </c>
      <c r="Q25" s="317"/>
      <c r="R25" s="211"/>
      <c r="S25" s="211"/>
      <c r="W25" s="183" t="s">
        <v>989</v>
      </c>
    </row>
    <row r="26" spans="1:23" x14ac:dyDescent="0.15">
      <c r="B26" s="329" t="s">
        <v>89</v>
      </c>
      <c r="C26" s="329"/>
      <c r="D26" s="329"/>
      <c r="E26" s="322"/>
      <c r="F26" s="322"/>
      <c r="G26" s="322"/>
      <c r="H26" s="322"/>
      <c r="I26" s="322"/>
      <c r="J26" s="322"/>
      <c r="K26" s="322"/>
      <c r="L26" s="322"/>
      <c r="M26" s="322"/>
      <c r="N26" s="322"/>
      <c r="O26" s="322"/>
      <c r="P26" s="347">
        <f>SUM(P23:Q25)</f>
        <v>0</v>
      </c>
      <c r="Q26" s="347"/>
      <c r="R26" s="348"/>
      <c r="S26" s="348"/>
      <c r="V26" s="8" t="s">
        <v>41</v>
      </c>
      <c r="W26" s="162" t="s">
        <v>990</v>
      </c>
    </row>
    <row r="27" spans="1:23" x14ac:dyDescent="0.15">
      <c r="B27" s="329" t="s">
        <v>90</v>
      </c>
      <c r="C27" s="329"/>
      <c r="D27" s="329"/>
      <c r="E27" s="329"/>
      <c r="F27" s="329"/>
      <c r="G27" s="329"/>
      <c r="H27" s="322"/>
      <c r="I27" s="322"/>
      <c r="J27" s="322"/>
      <c r="K27" s="322"/>
      <c r="L27" s="322"/>
      <c r="M27" s="322"/>
      <c r="N27" s="322"/>
      <c r="O27" s="322"/>
      <c r="P27" s="347">
        <f>IF(V108=0,IF(OR('様式３－２'!K17=TRUE,'様式３－２'!K18=TRUE,'様式３－２'!K19=TRUE),IF(ROUNDDOWN(様3・補助対象経費合計*2/3,0)&lt;=1000000,ROUNDDOWN(様3・補助対象経費合計*2/3,0),1000000),IF(ROUNDDOWN(様3・補助対象経費合計*2/3,0)&lt;=500000,ROUNDDOWN(様3・補助対象経費合計*2/3,0),500000)),IF(ROUNDDOWN(様3・補助対象経費合計*2/3,0)&lt;=V110,ROUNDDOWN(様3・補助対象経費合計*2/3,0),V110))</f>
        <v>0</v>
      </c>
      <c r="Q27" s="347"/>
      <c r="R27" s="348"/>
      <c r="S27" s="348"/>
      <c r="V27" s="8" t="s">
        <v>42</v>
      </c>
      <c r="W27" s="162" t="s">
        <v>991</v>
      </c>
    </row>
    <row r="28" spans="1:23" x14ac:dyDescent="0.15">
      <c r="B28" s="344" t="s">
        <v>239</v>
      </c>
      <c r="C28" s="344"/>
      <c r="D28" s="344"/>
      <c r="E28" s="344"/>
      <c r="F28" s="344"/>
      <c r="G28" s="344"/>
      <c r="H28" s="344"/>
      <c r="I28" s="344"/>
      <c r="V28" s="8" t="s">
        <v>43</v>
      </c>
      <c r="W28" s="162" t="s">
        <v>992</v>
      </c>
    </row>
    <row r="29" spans="1:23" x14ac:dyDescent="0.15">
      <c r="B29" s="344" t="s">
        <v>240</v>
      </c>
      <c r="C29" s="344"/>
      <c r="D29" s="344"/>
      <c r="E29" s="344"/>
      <c r="F29" s="344"/>
      <c r="G29" s="344"/>
      <c r="H29" s="344"/>
      <c r="I29" s="344"/>
      <c r="J29" s="202"/>
      <c r="K29" s="202"/>
      <c r="L29" s="202"/>
      <c r="M29" s="202"/>
      <c r="N29" s="202"/>
      <c r="O29" s="202"/>
      <c r="P29" s="202"/>
      <c r="Q29" s="202"/>
      <c r="R29" s="202"/>
      <c r="S29" s="202"/>
      <c r="V29" s="8" t="s">
        <v>44</v>
      </c>
      <c r="W29" s="162" t="s">
        <v>993</v>
      </c>
    </row>
    <row r="30" spans="1:23" x14ac:dyDescent="0.15">
      <c r="B30" s="344" t="s">
        <v>241</v>
      </c>
      <c r="C30" s="344"/>
      <c r="D30" s="344"/>
      <c r="E30" s="344"/>
      <c r="F30" s="344"/>
      <c r="G30" s="344"/>
      <c r="H30" s="344"/>
      <c r="I30" s="344"/>
      <c r="J30" s="202"/>
      <c r="K30" s="202"/>
      <c r="L30" s="202"/>
      <c r="M30" s="202"/>
      <c r="N30" s="202"/>
      <c r="O30" s="202"/>
      <c r="P30" s="202"/>
      <c r="Q30" s="202"/>
      <c r="R30" s="202"/>
      <c r="S30" s="202"/>
      <c r="V30" s="8" t="s">
        <v>45</v>
      </c>
      <c r="W30" s="162" t="s">
        <v>994</v>
      </c>
    </row>
    <row r="31" spans="1:23" hidden="1" x14ac:dyDescent="0.15">
      <c r="B31" s="199"/>
      <c r="C31" s="199"/>
      <c r="D31" s="199"/>
      <c r="E31" s="199"/>
      <c r="F31" s="199"/>
      <c r="P31" s="199"/>
      <c r="Q31" s="199"/>
      <c r="R31" s="199"/>
      <c r="S31" s="199"/>
      <c r="V31" s="8" t="s">
        <v>46</v>
      </c>
      <c r="W31" s="162" t="s">
        <v>995</v>
      </c>
    </row>
    <row r="32" spans="1:23" hidden="1" x14ac:dyDescent="0.15">
      <c r="V32" s="8" t="s">
        <v>47</v>
      </c>
      <c r="W32" s="162" t="s">
        <v>996</v>
      </c>
    </row>
    <row r="33" spans="22:23" hidden="1" x14ac:dyDescent="0.15">
      <c r="V33" s="8" t="s">
        <v>48</v>
      </c>
      <c r="W33" s="162" t="s">
        <v>997</v>
      </c>
    </row>
    <row r="34" spans="22:23" hidden="1" x14ac:dyDescent="0.15">
      <c r="V34" s="8" t="s">
        <v>49</v>
      </c>
      <c r="W34" s="162" t="s">
        <v>998</v>
      </c>
    </row>
    <row r="35" spans="22:23" hidden="1" x14ac:dyDescent="0.15">
      <c r="V35" s="5" t="s">
        <v>50</v>
      </c>
      <c r="W35" s="162" t="s">
        <v>999</v>
      </c>
    </row>
    <row r="36" spans="22:23" hidden="1" x14ac:dyDescent="0.15">
      <c r="V36" s="4" t="s">
        <v>51</v>
      </c>
    </row>
    <row r="37" spans="22:23" hidden="1" x14ac:dyDescent="0.15">
      <c r="V37" s="8" t="s">
        <v>52</v>
      </c>
    </row>
    <row r="38" spans="22:23" hidden="1" x14ac:dyDescent="0.15">
      <c r="V38" s="8" t="s">
        <v>53</v>
      </c>
    </row>
    <row r="39" spans="22:23" hidden="1" x14ac:dyDescent="0.15">
      <c r="V39" s="8" t="s">
        <v>54</v>
      </c>
    </row>
    <row r="40" spans="22:23" hidden="1" x14ac:dyDescent="0.15">
      <c r="V40" s="8" t="s">
        <v>55</v>
      </c>
    </row>
    <row r="41" spans="22:23" hidden="1" x14ac:dyDescent="0.15">
      <c r="V41" s="5" t="s">
        <v>56</v>
      </c>
    </row>
    <row r="42" spans="22:23" hidden="1" x14ac:dyDescent="0.15">
      <c r="V42" s="4" t="s">
        <v>57</v>
      </c>
    </row>
    <row r="43" spans="22:23" hidden="1" x14ac:dyDescent="0.15">
      <c r="V43" s="8" t="s">
        <v>58</v>
      </c>
    </row>
    <row r="44" spans="22:23" hidden="1" x14ac:dyDescent="0.15">
      <c r="V44" s="5" t="s">
        <v>59</v>
      </c>
    </row>
    <row r="45" spans="22:23" hidden="1" x14ac:dyDescent="0.15">
      <c r="V45" s="4" t="s">
        <v>60</v>
      </c>
    </row>
    <row r="46" spans="22:23" hidden="1" x14ac:dyDescent="0.15">
      <c r="V46" s="8" t="s">
        <v>61</v>
      </c>
    </row>
    <row r="47" spans="22:23" hidden="1" x14ac:dyDescent="0.15">
      <c r="V47" s="8" t="s">
        <v>62</v>
      </c>
    </row>
    <row r="48" spans="22:23" hidden="1" x14ac:dyDescent="0.15">
      <c r="V48" s="5" t="s">
        <v>63</v>
      </c>
    </row>
    <row r="49" spans="22:22" hidden="1" x14ac:dyDescent="0.15">
      <c r="V49" s="8" t="s">
        <v>64</v>
      </c>
    </row>
    <row r="50" spans="22:22" hidden="1" x14ac:dyDescent="0.15">
      <c r="V50" s="8" t="s">
        <v>65</v>
      </c>
    </row>
    <row r="51" spans="22:22" hidden="1" x14ac:dyDescent="0.15">
      <c r="V51" s="8" t="s">
        <v>66</v>
      </c>
    </row>
    <row r="52" spans="22:22" hidden="1" x14ac:dyDescent="0.15">
      <c r="V52" s="18" t="s">
        <v>67</v>
      </c>
    </row>
    <row r="53" spans="22:22" hidden="1" x14ac:dyDescent="0.15">
      <c r="V53" s="8" t="s">
        <v>68</v>
      </c>
    </row>
    <row r="54" spans="22:22" hidden="1" x14ac:dyDescent="0.15">
      <c r="V54" s="5" t="s">
        <v>69</v>
      </c>
    </row>
    <row r="55" spans="22:22" hidden="1" x14ac:dyDescent="0.15">
      <c r="V55" s="8" t="s">
        <v>70</v>
      </c>
    </row>
    <row r="56" spans="22:22" hidden="1" x14ac:dyDescent="0.15">
      <c r="V56" s="17" t="s">
        <v>71</v>
      </c>
    </row>
    <row r="57" spans="22:22" hidden="1" x14ac:dyDescent="0.15">
      <c r="V57" s="4" t="s">
        <v>72</v>
      </c>
    </row>
    <row r="58" spans="22:22" hidden="1" x14ac:dyDescent="0.15">
      <c r="V58" s="8" t="s">
        <v>73</v>
      </c>
    </row>
    <row r="59" spans="22:22" hidden="1" x14ac:dyDescent="0.15">
      <c r="V59" s="19" t="s">
        <v>74</v>
      </c>
    </row>
    <row r="60" spans="22:22" hidden="1" x14ac:dyDescent="0.15">
      <c r="V60" s="8" t="s">
        <v>75</v>
      </c>
    </row>
    <row r="61" spans="22:22" hidden="1" x14ac:dyDescent="0.15">
      <c r="V61" s="8" t="s">
        <v>76</v>
      </c>
    </row>
    <row r="62" spans="22:22" hidden="1" x14ac:dyDescent="0.15">
      <c r="V62" s="4" t="s">
        <v>77</v>
      </c>
    </row>
    <row r="63" spans="22:22" hidden="1" x14ac:dyDescent="0.15">
      <c r="V63" s="8" t="s">
        <v>78</v>
      </c>
    </row>
    <row r="64" spans="22:22" hidden="1" x14ac:dyDescent="0.15">
      <c r="V64" s="8" t="s">
        <v>79</v>
      </c>
    </row>
    <row r="65" spans="22:22" hidden="1" x14ac:dyDescent="0.15">
      <c r="V65" s="8" t="s">
        <v>80</v>
      </c>
    </row>
    <row r="66" spans="22:22" hidden="1" x14ac:dyDescent="0.15">
      <c r="V66" s="8" t="s">
        <v>81</v>
      </c>
    </row>
    <row r="67" spans="22:22" hidden="1" x14ac:dyDescent="0.15">
      <c r="V67" s="8" t="s">
        <v>82</v>
      </c>
    </row>
    <row r="68" spans="22:22" hidden="1" x14ac:dyDescent="0.15">
      <c r="V68" s="8" t="s">
        <v>83</v>
      </c>
    </row>
    <row r="69" spans="22:22" hidden="1" x14ac:dyDescent="0.15">
      <c r="V69" s="8" t="s">
        <v>84</v>
      </c>
    </row>
    <row r="70" spans="22:22" hidden="1" x14ac:dyDescent="0.15">
      <c r="V70" s="5" t="s">
        <v>85</v>
      </c>
    </row>
    <row r="71" spans="22:22" hidden="1" x14ac:dyDescent="0.15">
      <c r="V71" s="5" t="s">
        <v>86</v>
      </c>
    </row>
    <row r="72" spans="22:22" hidden="1" x14ac:dyDescent="0.15"/>
    <row r="73" spans="22:22" hidden="1" x14ac:dyDescent="0.15"/>
    <row r="74" spans="22:22" hidden="1" x14ac:dyDescent="0.15"/>
    <row r="75" spans="22:22" hidden="1" x14ac:dyDescent="0.15"/>
    <row r="76" spans="22:22" hidden="1" x14ac:dyDescent="0.15"/>
    <row r="77" spans="22:22" hidden="1" x14ac:dyDescent="0.15"/>
    <row r="78" spans="22:22" hidden="1" x14ac:dyDescent="0.15"/>
    <row r="79" spans="22:22" hidden="1" x14ac:dyDescent="0.15"/>
    <row r="80" spans="22:22"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spans="16:23" hidden="1" x14ac:dyDescent="0.15"/>
    <row r="98" spans="16:23" hidden="1" x14ac:dyDescent="0.15"/>
    <row r="99" spans="16:23" hidden="1" x14ac:dyDescent="0.15"/>
    <row r="100" spans="16:23" hidden="1" x14ac:dyDescent="0.15"/>
    <row r="101" spans="16:23" hidden="1" x14ac:dyDescent="0.15"/>
    <row r="102" spans="16:23" hidden="1" x14ac:dyDescent="0.15"/>
    <row r="103" spans="16:23" hidden="1" x14ac:dyDescent="0.15"/>
    <row r="104" spans="16:23" hidden="1" x14ac:dyDescent="0.15"/>
    <row r="105" spans="16:23" hidden="1" x14ac:dyDescent="0.15"/>
    <row r="106" spans="16:23" ht="15" thickBot="1" x14ac:dyDescent="0.2"/>
    <row r="107" spans="16:23" ht="15" thickTop="1" x14ac:dyDescent="0.15">
      <c r="V107" s="190" t="s">
        <v>1048</v>
      </c>
      <c r="W107" s="198"/>
    </row>
    <row r="108" spans="16:23" ht="15" thickBot="1" x14ac:dyDescent="0.2">
      <c r="V108" s="192">
        <f>'様式１-複数 一覧'!M9</f>
        <v>0</v>
      </c>
      <c r="W108" s="198"/>
    </row>
    <row r="109" spans="16:23" ht="15" thickTop="1" x14ac:dyDescent="0.15">
      <c r="P109" s="313"/>
      <c r="Q109" s="313"/>
      <c r="R109" s="313"/>
      <c r="S109" s="313"/>
      <c r="T109" s="313"/>
      <c r="V109" s="188" t="s">
        <v>1050</v>
      </c>
    </row>
    <row r="110" spans="16:23" x14ac:dyDescent="0.15">
      <c r="V110">
        <f>共同申請上限金額</f>
        <v>0</v>
      </c>
    </row>
  </sheetData>
  <sheetProtection sheet="1" objects="1" scenarios="1" formatCells="0" formatRows="0" selectLockedCells="1"/>
  <mergeCells count="46">
    <mergeCell ref="P31:S31"/>
    <mergeCell ref="K25:O25"/>
    <mergeCell ref="P24:S24"/>
    <mergeCell ref="P25:S25"/>
    <mergeCell ref="B29:S29"/>
    <mergeCell ref="B24:D24"/>
    <mergeCell ref="B25:D25"/>
    <mergeCell ref="E24:J24"/>
    <mergeCell ref="E25:J25"/>
    <mergeCell ref="K24:O24"/>
    <mergeCell ref="B30:S30"/>
    <mergeCell ref="B31:F31"/>
    <mergeCell ref="B28:I28"/>
    <mergeCell ref="B26:O26"/>
    <mergeCell ref="P26:S26"/>
    <mergeCell ref="P27:S27"/>
    <mergeCell ref="C17:S17"/>
    <mergeCell ref="C14:S14"/>
    <mergeCell ref="C15:S15"/>
    <mergeCell ref="C16:S16"/>
    <mergeCell ref="B23:D23"/>
    <mergeCell ref="E23:J23"/>
    <mergeCell ref="K23:O23"/>
    <mergeCell ref="C7:S7"/>
    <mergeCell ref="C13:S13"/>
    <mergeCell ref="C8:S8"/>
    <mergeCell ref="C9:S9"/>
    <mergeCell ref="C10:S10"/>
    <mergeCell ref="C11:S11"/>
    <mergeCell ref="C12:S12"/>
    <mergeCell ref="P20:S20"/>
    <mergeCell ref="B19:D19"/>
    <mergeCell ref="P109:T109"/>
    <mergeCell ref="Q1:S1"/>
    <mergeCell ref="B2:S2"/>
    <mergeCell ref="L3:N3"/>
    <mergeCell ref="O3:S3"/>
    <mergeCell ref="L4:S4"/>
    <mergeCell ref="P22:S22"/>
    <mergeCell ref="P23:S23"/>
    <mergeCell ref="P21:S21"/>
    <mergeCell ref="K21:O22"/>
    <mergeCell ref="B21:D22"/>
    <mergeCell ref="E21:J22"/>
    <mergeCell ref="B27:O27"/>
    <mergeCell ref="C6:S6"/>
  </mergeCells>
  <phoneticPr fontId="13"/>
  <dataValidations count="2">
    <dataValidation type="list" allowBlank="1" showInputMessage="1" showErrorMessage="1" sqref="B23:D25">
      <formula1>$W$23:$W$35</formula1>
    </dataValidation>
    <dataValidation type="list" allowBlank="1" showInputMessage="1" showErrorMessage="1" sqref="P22:S22">
      <formula1>$W$20:$W$21</formula1>
    </dataValidation>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52"/>
  <sheetViews>
    <sheetView showGridLines="0" zoomScaleNormal="100" workbookViewId="0">
      <selection activeCell="B28" sqref="B27:I28"/>
    </sheetView>
  </sheetViews>
  <sheetFormatPr defaultRowHeight="14.25" x14ac:dyDescent="0.15"/>
  <cols>
    <col min="1" max="1" width="4.625" style="1" customWidth="1"/>
    <col min="2" max="2" width="13.3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11.5" style="1" customWidth="1"/>
    <col min="10" max="10" width="0" style="1" hidden="1" customWidth="1"/>
    <col min="11" max="12" width="9" style="1" hidden="1" customWidth="1"/>
    <col min="13" max="46" width="0" style="1" hidden="1" customWidth="1"/>
    <col min="47" max="16384" width="9" style="1"/>
  </cols>
  <sheetData>
    <row r="1" spans="1:12" ht="21.75" customHeight="1" x14ac:dyDescent="0.15">
      <c r="B1" s="43"/>
    </row>
    <row r="2" spans="1:12" ht="18" customHeight="1" x14ac:dyDescent="0.15">
      <c r="B2" s="344" t="s">
        <v>846</v>
      </c>
      <c r="C2" s="344"/>
      <c r="D2" s="344"/>
      <c r="E2" s="344"/>
      <c r="F2" s="344"/>
      <c r="G2" s="344"/>
      <c r="H2" s="344"/>
      <c r="I2" s="344"/>
    </row>
    <row r="3" spans="1:12" ht="18" customHeight="1" x14ac:dyDescent="0.15">
      <c r="B3" s="344" t="s">
        <v>847</v>
      </c>
      <c r="C3" s="344"/>
      <c r="D3" s="344"/>
      <c r="E3" s="344"/>
      <c r="F3" s="344"/>
      <c r="G3" s="344"/>
      <c r="H3" s="344"/>
      <c r="I3" s="344"/>
    </row>
    <row r="4" spans="1:12" ht="18" customHeight="1" x14ac:dyDescent="0.15">
      <c r="B4" s="344" t="s">
        <v>848</v>
      </c>
      <c r="C4" s="344"/>
      <c r="D4" s="344"/>
      <c r="E4" s="344"/>
      <c r="F4" s="344"/>
      <c r="G4" s="344"/>
      <c r="H4" s="344"/>
      <c r="I4" s="344"/>
    </row>
    <row r="5" spans="1:12" ht="18" customHeight="1" x14ac:dyDescent="0.15">
      <c r="B5" s="344" t="s">
        <v>849</v>
      </c>
      <c r="C5" s="344"/>
      <c r="D5" s="344"/>
      <c r="E5" s="344"/>
      <c r="F5" s="344"/>
      <c r="G5" s="344"/>
      <c r="H5" s="344"/>
      <c r="I5" s="344"/>
    </row>
    <row r="6" spans="1:12" ht="18" customHeight="1" x14ac:dyDescent="0.15">
      <c r="B6" s="344" t="s">
        <v>850</v>
      </c>
      <c r="C6" s="344"/>
      <c r="D6" s="344"/>
      <c r="E6" s="344"/>
      <c r="F6" s="344"/>
      <c r="G6" s="344"/>
      <c r="H6" s="344"/>
      <c r="I6" s="344"/>
    </row>
    <row r="7" spans="1:12" ht="18" customHeight="1" x14ac:dyDescent="0.15">
      <c r="B7" s="344" t="s">
        <v>851</v>
      </c>
      <c r="C7" s="344"/>
      <c r="D7" s="344"/>
      <c r="E7" s="344"/>
      <c r="F7" s="344"/>
      <c r="G7" s="344"/>
      <c r="H7" s="344"/>
      <c r="I7" s="344"/>
    </row>
    <row r="8" spans="1:12" ht="18" customHeight="1" x14ac:dyDescent="0.15">
      <c r="B8" s="344" t="s">
        <v>852</v>
      </c>
      <c r="C8" s="344"/>
      <c r="D8" s="344"/>
      <c r="E8" s="344"/>
      <c r="F8" s="344"/>
      <c r="G8" s="344"/>
      <c r="H8" s="344"/>
      <c r="I8" s="344"/>
    </row>
    <row r="9" spans="1:12" ht="18" customHeight="1" x14ac:dyDescent="0.15">
      <c r="B9" s="344" t="s">
        <v>853</v>
      </c>
      <c r="C9" s="344"/>
      <c r="D9" s="344"/>
      <c r="E9" s="344"/>
      <c r="F9" s="344"/>
      <c r="G9" s="344"/>
      <c r="H9" s="344"/>
      <c r="I9" s="344"/>
    </row>
    <row r="10" spans="1:12" ht="18" customHeight="1" x14ac:dyDescent="0.15">
      <c r="B10" s="344" t="s">
        <v>854</v>
      </c>
      <c r="C10" s="344"/>
      <c r="D10" s="344"/>
      <c r="E10" s="344"/>
      <c r="F10" s="344"/>
      <c r="G10" s="344"/>
      <c r="H10" s="344"/>
      <c r="I10" s="344"/>
    </row>
    <row r="11" spans="1:12" ht="18" customHeight="1" x14ac:dyDescent="0.15">
      <c r="B11" s="132"/>
      <c r="C11" s="132"/>
      <c r="D11" s="132"/>
      <c r="E11" s="132"/>
      <c r="F11" s="132"/>
      <c r="G11" s="132"/>
      <c r="H11" s="132"/>
      <c r="I11" s="132"/>
    </row>
    <row r="12" spans="1:12" ht="18" customHeight="1" x14ac:dyDescent="0.15">
      <c r="B12" s="344" t="s">
        <v>855</v>
      </c>
      <c r="C12" s="344"/>
      <c r="D12" s="344"/>
      <c r="E12" s="344"/>
      <c r="F12" s="344"/>
      <c r="G12" s="344"/>
      <c r="H12" s="344"/>
      <c r="I12" s="344"/>
    </row>
    <row r="13" spans="1:12" ht="18" customHeight="1" x14ac:dyDescent="0.15">
      <c r="B13" s="344" t="s">
        <v>856</v>
      </c>
      <c r="C13" s="344"/>
      <c r="D13" s="344"/>
      <c r="E13" s="344"/>
      <c r="F13" s="344"/>
      <c r="G13" s="344"/>
      <c r="H13" s="344"/>
      <c r="I13" s="344"/>
    </row>
    <row r="14" spans="1:12" ht="18" customHeight="1" x14ac:dyDescent="0.15">
      <c r="B14" s="344"/>
      <c r="C14" s="344"/>
      <c r="D14" s="344"/>
      <c r="E14" s="344"/>
      <c r="F14" s="344"/>
      <c r="G14" s="344"/>
      <c r="H14" s="344"/>
      <c r="I14" s="344"/>
    </row>
    <row r="15" spans="1:12" ht="18" customHeight="1" x14ac:dyDescent="0.15">
      <c r="A15" s="37" t="s">
        <v>373</v>
      </c>
      <c r="B15" s="368" t="s">
        <v>242</v>
      </c>
      <c r="C15" s="368"/>
      <c r="D15" s="368"/>
      <c r="E15" s="368"/>
      <c r="F15" s="368"/>
      <c r="G15" s="368"/>
      <c r="H15" s="368"/>
      <c r="I15" s="368"/>
      <c r="K15" s="162"/>
      <c r="L15" s="162"/>
    </row>
    <row r="16" spans="1:12" ht="18" customHeight="1" x14ac:dyDescent="0.15">
      <c r="B16" s="344" t="s">
        <v>243</v>
      </c>
      <c r="C16" s="344"/>
      <c r="D16" s="344"/>
      <c r="E16" s="344"/>
      <c r="F16" s="344"/>
      <c r="G16" s="344"/>
      <c r="H16" s="344"/>
      <c r="I16" s="344"/>
      <c r="K16" s="170" t="s">
        <v>389</v>
      </c>
      <c r="L16" s="162"/>
    </row>
    <row r="17" spans="1:12" ht="18" customHeight="1" x14ac:dyDescent="0.15">
      <c r="B17" s="344" t="s">
        <v>244</v>
      </c>
      <c r="C17" s="344"/>
      <c r="D17" s="344"/>
      <c r="E17" s="344"/>
      <c r="F17" s="344"/>
      <c r="G17" s="344"/>
      <c r="H17" s="344"/>
      <c r="I17" s="344"/>
      <c r="K17" s="170" t="b">
        <v>0</v>
      </c>
      <c r="L17" s="162"/>
    </row>
    <row r="18" spans="1:12" ht="18" customHeight="1" x14ac:dyDescent="0.15">
      <c r="A18" s="37" t="s">
        <v>374</v>
      </c>
      <c r="B18" s="368" t="s">
        <v>245</v>
      </c>
      <c r="C18" s="368"/>
      <c r="D18" s="368"/>
      <c r="E18" s="368"/>
      <c r="F18" s="368"/>
      <c r="G18" s="368"/>
      <c r="H18" s="368"/>
      <c r="I18" s="368"/>
      <c r="K18" s="170" t="b">
        <v>0</v>
      </c>
      <c r="L18" s="162"/>
    </row>
    <row r="19" spans="1:12" ht="18" customHeight="1" x14ac:dyDescent="0.15">
      <c r="B19" s="344" t="s">
        <v>246</v>
      </c>
      <c r="C19" s="344"/>
      <c r="D19" s="344"/>
      <c r="E19" s="344"/>
      <c r="F19" s="344"/>
      <c r="G19" s="344"/>
      <c r="H19" s="344"/>
      <c r="I19" s="344"/>
      <c r="K19" s="170" t="b">
        <v>0</v>
      </c>
      <c r="L19" s="162"/>
    </row>
    <row r="20" spans="1:12" ht="18" customHeight="1" x14ac:dyDescent="0.15">
      <c r="A20" s="37" t="s">
        <v>375</v>
      </c>
      <c r="B20" s="368" t="s">
        <v>247</v>
      </c>
      <c r="C20" s="368"/>
      <c r="D20" s="368"/>
      <c r="E20" s="368"/>
      <c r="F20" s="368"/>
      <c r="G20" s="368"/>
      <c r="H20" s="368"/>
      <c r="I20" s="368"/>
      <c r="K20" s="162"/>
      <c r="L20" s="162"/>
    </row>
    <row r="21" spans="1:12" ht="18" customHeight="1" x14ac:dyDescent="0.15">
      <c r="B21" s="344" t="s">
        <v>248</v>
      </c>
      <c r="C21" s="344"/>
      <c r="D21" s="344"/>
      <c r="E21" s="344"/>
      <c r="F21" s="344"/>
      <c r="G21" s="344"/>
      <c r="H21" s="344"/>
      <c r="I21" s="344"/>
      <c r="K21" s="162"/>
      <c r="L21" s="162"/>
    </row>
    <row r="22" spans="1:12" ht="18" customHeight="1" x14ac:dyDescent="0.15">
      <c r="B22" s="344"/>
      <c r="C22" s="344"/>
      <c r="D22" s="344"/>
      <c r="E22" s="344"/>
      <c r="F22" s="132"/>
      <c r="G22" s="132"/>
      <c r="H22" s="132"/>
      <c r="I22" s="132"/>
    </row>
    <row r="23" spans="1:12" ht="21.75" customHeight="1" x14ac:dyDescent="0.15">
      <c r="B23" s="199" t="s">
        <v>91</v>
      </c>
      <c r="C23" s="199"/>
    </row>
    <row r="24" spans="1:12" ht="21.75" customHeight="1" x14ac:dyDescent="0.15">
      <c r="B24" s="367" t="s">
        <v>130</v>
      </c>
      <c r="C24" s="367"/>
      <c r="D24" s="367"/>
      <c r="F24" s="1" t="s">
        <v>131</v>
      </c>
    </row>
    <row r="25" spans="1:12" ht="30" customHeight="1" x14ac:dyDescent="0.15">
      <c r="B25" s="148" t="s">
        <v>92</v>
      </c>
      <c r="C25" s="52" t="s">
        <v>93</v>
      </c>
      <c r="D25" s="52" t="s">
        <v>94</v>
      </c>
      <c r="E25" s="141"/>
      <c r="F25" s="52" t="s">
        <v>92</v>
      </c>
      <c r="G25" s="358" t="s">
        <v>93</v>
      </c>
      <c r="H25" s="359"/>
      <c r="I25" s="52" t="s">
        <v>94</v>
      </c>
    </row>
    <row r="26" spans="1:12" ht="21.75" customHeight="1" x14ac:dyDescent="0.15">
      <c r="B26" s="148" t="s">
        <v>974</v>
      </c>
      <c r="C26" s="176"/>
      <c r="D26" s="53"/>
      <c r="E26" s="141"/>
      <c r="F26" s="52" t="s">
        <v>974</v>
      </c>
      <c r="G26" s="352"/>
      <c r="H26" s="353"/>
      <c r="I26" s="53"/>
    </row>
    <row r="27" spans="1:12" ht="21.75" customHeight="1" x14ac:dyDescent="0.15">
      <c r="B27" s="177" t="s">
        <v>975</v>
      </c>
      <c r="C27" s="364"/>
      <c r="D27" s="357"/>
      <c r="E27" s="141"/>
      <c r="F27" s="366" t="s">
        <v>977</v>
      </c>
      <c r="G27" s="360"/>
      <c r="H27" s="361"/>
      <c r="I27" s="350"/>
    </row>
    <row r="28" spans="1:12" ht="21.75" customHeight="1" x14ac:dyDescent="0.15">
      <c r="B28" s="178" t="s">
        <v>976</v>
      </c>
      <c r="C28" s="365"/>
      <c r="D28" s="357"/>
      <c r="E28" s="141"/>
      <c r="F28" s="366"/>
      <c r="G28" s="362"/>
      <c r="H28" s="363"/>
      <c r="I28" s="351"/>
    </row>
    <row r="29" spans="1:12" ht="43.5" customHeight="1" x14ac:dyDescent="0.15">
      <c r="B29" s="148" t="s">
        <v>977</v>
      </c>
      <c r="C29" s="176"/>
      <c r="D29" s="122"/>
      <c r="E29" s="141"/>
      <c r="F29" s="52" t="s">
        <v>978</v>
      </c>
      <c r="G29" s="352"/>
      <c r="H29" s="353"/>
      <c r="I29" s="122"/>
    </row>
    <row r="30" spans="1:12" ht="21.75" customHeight="1" x14ac:dyDescent="0.15">
      <c r="B30" s="148" t="s">
        <v>978</v>
      </c>
      <c r="C30" s="176"/>
      <c r="D30" s="122"/>
      <c r="E30" s="141"/>
      <c r="F30" s="52" t="s">
        <v>979</v>
      </c>
      <c r="G30" s="354">
        <f>SUM(G26:H29)</f>
        <v>0</v>
      </c>
      <c r="H30" s="353"/>
      <c r="I30" s="53"/>
    </row>
    <row r="31" spans="1:12" ht="21.75" customHeight="1" x14ac:dyDescent="0.15">
      <c r="B31" s="177" t="s">
        <v>979</v>
      </c>
      <c r="C31" s="355">
        <f>SUM(C26:C30)</f>
        <v>0</v>
      </c>
      <c r="D31" s="357"/>
      <c r="E31" s="141"/>
      <c r="F31" s="141"/>
      <c r="G31" s="54"/>
      <c r="H31" s="54"/>
      <c r="I31" s="54"/>
    </row>
    <row r="32" spans="1:12" ht="21.75" customHeight="1" x14ac:dyDescent="0.15">
      <c r="B32" s="178" t="s">
        <v>980</v>
      </c>
      <c r="C32" s="356"/>
      <c r="D32" s="357"/>
      <c r="E32" s="141"/>
      <c r="F32" s="141"/>
      <c r="G32" s="54"/>
      <c r="H32" s="55"/>
      <c r="I32" s="55"/>
    </row>
    <row r="33" spans="2:9" ht="18" customHeight="1" x14ac:dyDescent="0.15">
      <c r="B33" s="199" t="s">
        <v>95</v>
      </c>
      <c r="C33" s="199"/>
      <c r="D33" s="199"/>
      <c r="E33" s="199"/>
      <c r="F33" s="199"/>
      <c r="G33" s="199"/>
      <c r="H33" s="199"/>
      <c r="I33" s="199"/>
    </row>
    <row r="34" spans="2:9" ht="18" customHeight="1" x14ac:dyDescent="0.15">
      <c r="B34" s="199" t="s">
        <v>96</v>
      </c>
      <c r="C34" s="199"/>
      <c r="D34" s="199"/>
      <c r="E34" s="199"/>
      <c r="F34" s="199"/>
      <c r="G34" s="199"/>
      <c r="H34" s="199"/>
      <c r="I34" s="199"/>
    </row>
    <row r="35" spans="2:9" ht="18" customHeight="1" x14ac:dyDescent="0.15">
      <c r="B35" s="199" t="s">
        <v>97</v>
      </c>
      <c r="C35" s="199"/>
      <c r="D35" s="199"/>
      <c r="E35" s="199"/>
      <c r="F35" s="199"/>
      <c r="G35" s="199"/>
      <c r="H35" s="199"/>
      <c r="I35" s="199"/>
    </row>
    <row r="36" spans="2:9" ht="18" customHeight="1" x14ac:dyDescent="0.15">
      <c r="B36" s="15" t="s">
        <v>98</v>
      </c>
      <c r="C36" s="15"/>
      <c r="D36" s="15"/>
      <c r="E36" s="15"/>
      <c r="F36" s="15"/>
      <c r="G36" s="15"/>
      <c r="H36" s="15"/>
      <c r="I36" s="15"/>
    </row>
    <row r="37" spans="2:9" ht="18" customHeight="1" x14ac:dyDescent="0.15">
      <c r="B37" s="349" t="s">
        <v>857</v>
      </c>
      <c r="C37" s="349"/>
      <c r="D37" s="349"/>
      <c r="E37" s="349"/>
      <c r="F37" s="349"/>
      <c r="G37" s="349"/>
      <c r="H37" s="349"/>
      <c r="I37" s="349"/>
    </row>
    <row r="38" spans="2:9" ht="18" customHeight="1" x14ac:dyDescent="0.15">
      <c r="B38" s="349" t="s">
        <v>858</v>
      </c>
      <c r="C38" s="349"/>
      <c r="D38" s="349"/>
      <c r="E38" s="349"/>
      <c r="F38" s="349"/>
      <c r="G38" s="349"/>
      <c r="H38" s="349"/>
      <c r="I38" s="349"/>
    </row>
    <row r="39" spans="2:9" x14ac:dyDescent="0.15">
      <c r="B39" s="149"/>
      <c r="C39" s="145"/>
      <c r="D39" s="145"/>
      <c r="E39" s="145"/>
      <c r="F39" s="145"/>
      <c r="G39" s="145"/>
      <c r="H39" s="145"/>
      <c r="I39" s="145"/>
    </row>
    <row r="42" spans="2:9" hidden="1" x14ac:dyDescent="0.15"/>
    <row r="43" spans="2:9" hidden="1" x14ac:dyDescent="0.15"/>
    <row r="44" spans="2:9" hidden="1" x14ac:dyDescent="0.15"/>
    <row r="45" spans="2:9" hidden="1" x14ac:dyDescent="0.15"/>
    <row r="46" spans="2:9" hidden="1" x14ac:dyDescent="0.15"/>
    <row r="47" spans="2:9" hidden="1" x14ac:dyDescent="0.15"/>
    <row r="48" spans="2:9"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row r="60" hidden="1" x14ac:dyDescent="0.15"/>
    <row r="61" hidden="1" x14ac:dyDescent="0.15"/>
    <row r="62" hidden="1"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sheetData>
  <sheetProtection sheet="1" objects="1" scenarios="1" formatCells="0" formatRows="0" selectLockedCells="1"/>
  <mergeCells count="38">
    <mergeCell ref="B18:I18"/>
    <mergeCell ref="B8:I8"/>
    <mergeCell ref="B14:I14"/>
    <mergeCell ref="B6:I6"/>
    <mergeCell ref="B7:I7"/>
    <mergeCell ref="B10:I10"/>
    <mergeCell ref="B12:I12"/>
    <mergeCell ref="B13:I13"/>
    <mergeCell ref="B2:I2"/>
    <mergeCell ref="B3:I3"/>
    <mergeCell ref="B4:I4"/>
    <mergeCell ref="B34:I34"/>
    <mergeCell ref="B35:I35"/>
    <mergeCell ref="B23:C23"/>
    <mergeCell ref="B24:D24"/>
    <mergeCell ref="B9:I9"/>
    <mergeCell ref="B22:E22"/>
    <mergeCell ref="B19:I19"/>
    <mergeCell ref="B20:I20"/>
    <mergeCell ref="B21:I21"/>
    <mergeCell ref="B5:I5"/>
    <mergeCell ref="B15:I15"/>
    <mergeCell ref="B16:I16"/>
    <mergeCell ref="B17:I17"/>
    <mergeCell ref="G25:H25"/>
    <mergeCell ref="G26:H26"/>
    <mergeCell ref="G27:H28"/>
    <mergeCell ref="C27:C28"/>
    <mergeCell ref="D27:D28"/>
    <mergeCell ref="F27:F28"/>
    <mergeCell ref="B37:I37"/>
    <mergeCell ref="B38:I38"/>
    <mergeCell ref="I27:I28"/>
    <mergeCell ref="G29:H29"/>
    <mergeCell ref="G30:H30"/>
    <mergeCell ref="B33:I33"/>
    <mergeCell ref="C31:C32"/>
    <mergeCell ref="D31:D32"/>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1</xdr:col>
                    <xdr:colOff>47625</xdr:colOff>
                    <xdr:row>14</xdr:row>
                    <xdr:rowOff>0</xdr:rowOff>
                  </from>
                  <to>
                    <xdr:col>1</xdr:col>
                    <xdr:colOff>352425</xdr:colOff>
                    <xdr:row>15</xdr:row>
                    <xdr:rowOff>28575</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1</xdr:col>
                    <xdr:colOff>66675</xdr:colOff>
                    <xdr:row>16</xdr:row>
                    <xdr:rowOff>266700</xdr:rowOff>
                  </from>
                  <to>
                    <xdr:col>1</xdr:col>
                    <xdr:colOff>371475</xdr:colOff>
                    <xdr:row>18</xdr:row>
                    <xdr:rowOff>28575</xdr:rowOff>
                  </to>
                </anchor>
              </controlPr>
            </control>
          </mc:Choice>
        </mc:AlternateContent>
        <mc:AlternateContent xmlns:mc="http://schemas.openxmlformats.org/markup-compatibility/2006">
          <mc:Choice Requires="x14">
            <control shapeId="11267" r:id="rId6" name="Check Box 3">
              <controlPr locked="0" defaultSize="0" autoFill="0" autoLine="0" autoPict="0">
                <anchor moveWithCells="1">
                  <from>
                    <xdr:col>1</xdr:col>
                    <xdr:colOff>66675</xdr:colOff>
                    <xdr:row>19</xdr:row>
                    <xdr:rowOff>0</xdr:rowOff>
                  </from>
                  <to>
                    <xdr:col>1</xdr:col>
                    <xdr:colOff>371475</xdr:colOff>
                    <xdr:row>20</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topLeftCell="A3" zoomScaleNormal="100" workbookViewId="0">
      <selection activeCell="J3" sqref="J3"/>
    </sheetView>
  </sheetViews>
  <sheetFormatPr defaultRowHeight="14.25" x14ac:dyDescent="0.15"/>
  <cols>
    <col min="1" max="1" width="3.25" style="1" customWidth="1"/>
    <col min="2" max="2" width="12.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9.25" style="1" customWidth="1"/>
    <col min="10" max="11" width="9" style="1"/>
    <col min="12" max="12" width="0" style="1" hidden="1" customWidth="1"/>
    <col min="13" max="13" width="19.375" style="1" hidden="1" customWidth="1"/>
    <col min="14" max="14" width="0" style="1" hidden="1" customWidth="1"/>
    <col min="15" max="16384" width="9" style="1"/>
  </cols>
  <sheetData>
    <row r="1" spans="1:13" ht="21.75" customHeight="1" x14ac:dyDescent="0.15">
      <c r="B1" s="43" t="s">
        <v>87</v>
      </c>
    </row>
    <row r="2" spans="1:13" ht="21.75" customHeight="1" x14ac:dyDescent="0.15">
      <c r="B2" s="84"/>
      <c r="H2" s="374" t="s">
        <v>88</v>
      </c>
      <c r="I2" s="374"/>
    </row>
    <row r="3" spans="1:13" ht="30" customHeight="1" x14ac:dyDescent="0.15">
      <c r="B3" s="34" t="s">
        <v>238</v>
      </c>
      <c r="C3" s="375" t="s">
        <v>237</v>
      </c>
      <c r="D3" s="376"/>
      <c r="E3" s="321" t="s">
        <v>236</v>
      </c>
      <c r="F3" s="321"/>
      <c r="G3" s="321"/>
      <c r="H3" s="377" t="s">
        <v>986</v>
      </c>
      <c r="I3" s="323"/>
      <c r="J3" s="187" t="s">
        <v>984</v>
      </c>
    </row>
    <row r="4" spans="1:13" ht="21.75" customHeight="1" x14ac:dyDescent="0.15">
      <c r="A4" s="1" t="s">
        <v>376</v>
      </c>
      <c r="B4" s="186"/>
      <c r="C4" s="372"/>
      <c r="D4" s="373"/>
      <c r="E4" s="343"/>
      <c r="F4" s="343"/>
      <c r="G4" s="343"/>
      <c r="H4" s="308"/>
      <c r="I4" s="309"/>
      <c r="J4" s="378"/>
      <c r="L4" s="1" t="s">
        <v>984</v>
      </c>
      <c r="M4" s="181" t="s">
        <v>987</v>
      </c>
    </row>
    <row r="5" spans="1:13" ht="21.75" customHeight="1" x14ac:dyDescent="0.15">
      <c r="A5" s="1" t="s">
        <v>377</v>
      </c>
      <c r="B5" s="186"/>
      <c r="C5" s="372"/>
      <c r="D5" s="373"/>
      <c r="E5" s="343"/>
      <c r="F5" s="343"/>
      <c r="G5" s="343"/>
      <c r="H5" s="308"/>
      <c r="I5" s="309"/>
      <c r="J5" s="378"/>
      <c r="L5" s="1" t="s">
        <v>985</v>
      </c>
      <c r="M5" s="181" t="s">
        <v>988</v>
      </c>
    </row>
    <row r="6" spans="1:13" ht="21.75" customHeight="1" x14ac:dyDescent="0.15">
      <c r="A6" s="1" t="s">
        <v>378</v>
      </c>
      <c r="B6" s="186"/>
      <c r="C6" s="372"/>
      <c r="D6" s="373"/>
      <c r="E6" s="343"/>
      <c r="F6" s="343"/>
      <c r="G6" s="343"/>
      <c r="H6" s="308"/>
      <c r="I6" s="309"/>
      <c r="J6" s="378"/>
      <c r="M6" s="181" t="s">
        <v>989</v>
      </c>
    </row>
    <row r="7" spans="1:13" ht="21.75" customHeight="1" x14ac:dyDescent="0.15">
      <c r="A7" s="1" t="s">
        <v>379</v>
      </c>
      <c r="B7" s="186"/>
      <c r="C7" s="372"/>
      <c r="D7" s="373"/>
      <c r="E7" s="343"/>
      <c r="F7" s="343"/>
      <c r="G7" s="343"/>
      <c r="H7" s="308"/>
      <c r="I7" s="309"/>
      <c r="J7" s="378"/>
      <c r="M7" s="1" t="s">
        <v>990</v>
      </c>
    </row>
    <row r="8" spans="1:13" ht="21.75" customHeight="1" x14ac:dyDescent="0.15">
      <c r="A8" s="1" t="s">
        <v>380</v>
      </c>
      <c r="B8" s="186"/>
      <c r="C8" s="372"/>
      <c r="D8" s="373"/>
      <c r="E8" s="343"/>
      <c r="F8" s="343"/>
      <c r="G8" s="343"/>
      <c r="H8" s="308"/>
      <c r="I8" s="309"/>
      <c r="J8" s="378"/>
      <c r="M8" s="1" t="s">
        <v>991</v>
      </c>
    </row>
    <row r="9" spans="1:13" ht="21.75" customHeight="1" x14ac:dyDescent="0.15">
      <c r="A9" s="1" t="s">
        <v>381</v>
      </c>
      <c r="B9" s="186"/>
      <c r="C9" s="372"/>
      <c r="D9" s="373"/>
      <c r="E9" s="343"/>
      <c r="F9" s="343"/>
      <c r="G9" s="343"/>
      <c r="H9" s="308"/>
      <c r="I9" s="309"/>
      <c r="J9" s="378"/>
      <c r="M9" s="1" t="s">
        <v>992</v>
      </c>
    </row>
    <row r="10" spans="1:13" ht="21.75" customHeight="1" x14ac:dyDescent="0.15">
      <c r="A10" s="1" t="s">
        <v>382</v>
      </c>
      <c r="B10" s="186"/>
      <c r="C10" s="372"/>
      <c r="D10" s="373"/>
      <c r="E10" s="343"/>
      <c r="F10" s="343"/>
      <c r="G10" s="343"/>
      <c r="H10" s="308"/>
      <c r="I10" s="309"/>
      <c r="J10" s="378"/>
      <c r="M10" s="1" t="s">
        <v>993</v>
      </c>
    </row>
    <row r="11" spans="1:13" ht="21.75" customHeight="1" x14ac:dyDescent="0.15">
      <c r="A11" s="1" t="s">
        <v>383</v>
      </c>
      <c r="B11" s="186"/>
      <c r="C11" s="372"/>
      <c r="D11" s="373"/>
      <c r="E11" s="343"/>
      <c r="F11" s="343"/>
      <c r="G11" s="343"/>
      <c r="H11" s="308"/>
      <c r="I11" s="309"/>
      <c r="J11" s="378"/>
      <c r="M11" s="1" t="s">
        <v>994</v>
      </c>
    </row>
    <row r="12" spans="1:13" ht="21.75" customHeight="1" x14ac:dyDescent="0.15">
      <c r="A12" s="1" t="s">
        <v>384</v>
      </c>
      <c r="B12" s="186"/>
      <c r="C12" s="372"/>
      <c r="D12" s="373"/>
      <c r="E12" s="343"/>
      <c r="F12" s="343"/>
      <c r="G12" s="343"/>
      <c r="H12" s="308"/>
      <c r="I12" s="309"/>
      <c r="J12" s="378"/>
      <c r="M12" s="1" t="s">
        <v>995</v>
      </c>
    </row>
    <row r="13" spans="1:13" ht="21.75" customHeight="1" x14ac:dyDescent="0.15">
      <c r="A13" s="1" t="s">
        <v>385</v>
      </c>
      <c r="B13" s="186"/>
      <c r="C13" s="372"/>
      <c r="D13" s="373"/>
      <c r="E13" s="343"/>
      <c r="F13" s="343"/>
      <c r="G13" s="343"/>
      <c r="H13" s="308"/>
      <c r="I13" s="309"/>
      <c r="J13" s="378"/>
      <c r="M13" s="1" t="s">
        <v>996</v>
      </c>
    </row>
    <row r="14" spans="1:13" ht="21.75" customHeight="1" x14ac:dyDescent="0.15">
      <c r="A14" s="1" t="s">
        <v>386</v>
      </c>
      <c r="B14" s="186"/>
      <c r="C14" s="372"/>
      <c r="D14" s="373"/>
      <c r="E14" s="343"/>
      <c r="F14" s="343"/>
      <c r="G14" s="343"/>
      <c r="H14" s="308"/>
      <c r="I14" s="309"/>
      <c r="J14" s="378"/>
      <c r="M14" s="1" t="s">
        <v>997</v>
      </c>
    </row>
    <row r="15" spans="1:13" ht="21.75" customHeight="1" x14ac:dyDescent="0.15">
      <c r="A15" s="1" t="s">
        <v>387</v>
      </c>
      <c r="B15" s="186"/>
      <c r="C15" s="372"/>
      <c r="D15" s="373"/>
      <c r="E15" s="343"/>
      <c r="F15" s="343"/>
      <c r="G15" s="343"/>
      <c r="H15" s="308"/>
      <c r="I15" s="309"/>
      <c r="J15" s="378"/>
      <c r="M15" s="1" t="s">
        <v>998</v>
      </c>
    </row>
    <row r="16" spans="1:13" ht="21.75" customHeight="1" x14ac:dyDescent="0.15">
      <c r="A16" s="1" t="s">
        <v>388</v>
      </c>
      <c r="B16" s="186"/>
      <c r="C16" s="372"/>
      <c r="D16" s="373"/>
      <c r="E16" s="343"/>
      <c r="F16" s="343"/>
      <c r="G16" s="343"/>
      <c r="H16" s="308"/>
      <c r="I16" s="309"/>
      <c r="J16" s="378"/>
      <c r="M16" s="1" t="s">
        <v>999</v>
      </c>
    </row>
    <row r="17" spans="2:10" ht="21.75" customHeight="1" x14ac:dyDescent="0.15">
      <c r="B17" s="329" t="s">
        <v>89</v>
      </c>
      <c r="C17" s="329"/>
      <c r="D17" s="369"/>
      <c r="E17" s="370"/>
      <c r="F17" s="371"/>
      <c r="G17" s="371"/>
      <c r="H17" s="511">
        <f>SUM(H4:I16)</f>
        <v>0</v>
      </c>
      <c r="I17" s="512"/>
      <c r="J17" s="513"/>
    </row>
    <row r="18" spans="2:10" ht="21.75" customHeight="1" x14ac:dyDescent="0.15">
      <c r="B18" s="329" t="s">
        <v>90</v>
      </c>
      <c r="C18" s="329"/>
      <c r="D18" s="329"/>
      <c r="E18" s="329"/>
      <c r="F18" s="329"/>
      <c r="G18" s="329"/>
      <c r="H18" s="511">
        <f>IF('様式３-１'!V108=0, IF(OR('様式３－２'!K17=TRUE,'様式３－２'!K18=TRUE,'様式３－２'!K19=TRUE),IF(ROUNDDOWN(様3_2_2・補助対象経費合計*2/3,0)&lt;=1000000,ROUNDDOWN(様3_2_2・補助対象経費合計*2/3,0),1000000),IF(ROUNDDOWN(様3_2_2・補助対象経費合計*2/3,0)&lt;=500000,ROUNDDOWN(様3_2_2・補助対象経費合計*2/3,0),500000)),IF(ROUNDDOWN(様3_2_2・補助対象経費合計*2/3,0)&lt;='様式３-１'!V110,ROUNDDOWN(様3_2_2・補助対象経費合計*2/3,0),'様式３-１'!V110))</f>
        <v>0</v>
      </c>
      <c r="I18" s="512"/>
      <c r="J18" s="513"/>
    </row>
    <row r="22" spans="2:10" x14ac:dyDescent="0.15">
      <c r="B22" s="199"/>
      <c r="C22" s="199"/>
      <c r="D22" s="199"/>
      <c r="E22" s="199"/>
    </row>
    <row r="30" spans="2:10" x14ac:dyDescent="0.15">
      <c r="B30" s="199"/>
      <c r="C30" s="199"/>
      <c r="D30" s="199"/>
      <c r="E30" s="199"/>
      <c r="F30" s="199"/>
    </row>
  </sheetData>
  <sheetProtection sheet="1" objects="1" scenarios="1" formatCells="0" formatRows="0" selectLockedCells="1"/>
  <mergeCells count="50">
    <mergeCell ref="H17:J17"/>
    <mergeCell ref="H18:J18"/>
    <mergeCell ref="H4:J4"/>
    <mergeCell ref="H5:J5"/>
    <mergeCell ref="H6:J6"/>
    <mergeCell ref="H7:J7"/>
    <mergeCell ref="H8:J8"/>
    <mergeCell ref="H9:J9"/>
    <mergeCell ref="H10:J10"/>
    <mergeCell ref="H11:J11"/>
    <mergeCell ref="H12:J12"/>
    <mergeCell ref="H13:J13"/>
    <mergeCell ref="H14:J14"/>
    <mergeCell ref="H15:J15"/>
    <mergeCell ref="H16:J16"/>
    <mergeCell ref="C5:D5"/>
    <mergeCell ref="E5:G5"/>
    <mergeCell ref="C16:D16"/>
    <mergeCell ref="E16:G16"/>
    <mergeCell ref="E9:G9"/>
    <mergeCell ref="E12:G12"/>
    <mergeCell ref="E11:G11"/>
    <mergeCell ref="C8:D8"/>
    <mergeCell ref="C9:D9"/>
    <mergeCell ref="E15:G15"/>
    <mergeCell ref="E10:G10"/>
    <mergeCell ref="C6:D6"/>
    <mergeCell ref="C7:D7"/>
    <mergeCell ref="H2:I2"/>
    <mergeCell ref="C3:D3"/>
    <mergeCell ref="E3:G3"/>
    <mergeCell ref="H3:I3"/>
    <mergeCell ref="C4:D4"/>
    <mergeCell ref="E4:G4"/>
    <mergeCell ref="B17:D17"/>
    <mergeCell ref="B30:F30"/>
    <mergeCell ref="B22:E22"/>
    <mergeCell ref="B18:G18"/>
    <mergeCell ref="E6:G6"/>
    <mergeCell ref="E7:G7"/>
    <mergeCell ref="E8:G8"/>
    <mergeCell ref="E17:G17"/>
    <mergeCell ref="C10:D10"/>
    <mergeCell ref="C11:D11"/>
    <mergeCell ref="C12:D12"/>
    <mergeCell ref="C13:D13"/>
    <mergeCell ref="C14:D14"/>
    <mergeCell ref="C15:D15"/>
    <mergeCell ref="E13:G13"/>
    <mergeCell ref="E14:G14"/>
  </mergeCells>
  <phoneticPr fontId="13"/>
  <dataValidations count="2">
    <dataValidation type="list" allowBlank="1" showInputMessage="1" showErrorMessage="1" sqref="J3">
      <formula1>$L$4:$L$5</formula1>
    </dataValidation>
    <dataValidation type="list" allowBlank="1" showInputMessage="1" showErrorMessage="1" sqref="B4:B16">
      <formula1>$M$4:$M$16</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257</vt:i4>
      </vt:variant>
    </vt:vector>
  </HeadingPairs>
  <TitlesOfParts>
    <vt:vector size="273" baseType="lpstr">
      <vt:lpstr>様式１-単独</vt:lpstr>
      <vt:lpstr>様式１-複数</vt:lpstr>
      <vt:lpstr>様式１-複数 一覧</vt:lpstr>
      <vt:lpstr>様式１-複数 一覧 (2)</vt:lpstr>
      <vt:lpstr>様式２-１</vt:lpstr>
      <vt:lpstr>様式２-２</vt:lpstr>
      <vt:lpstr>様式３-１</vt:lpstr>
      <vt:lpstr>様式３－２</vt:lpstr>
      <vt:lpstr>様式３－２ (2)</vt:lpstr>
      <vt:lpstr>様式４（商工会記載）</vt:lpstr>
      <vt:lpstr>様式５（事業者作成）</vt:lpstr>
      <vt:lpstr>様式６（事業者作成）</vt:lpstr>
      <vt:lpstr>様式７（事業者作成）</vt:lpstr>
      <vt:lpstr>様式８（市町村作成）</vt:lpstr>
      <vt:lpstr>※県連用</vt:lpstr>
      <vt:lpstr>名前・管理</vt:lpstr>
      <vt:lpstr>共同申請上限金額</vt:lpstr>
      <vt:lpstr>様1単・TEL</vt:lpstr>
      <vt:lpstr>様1単・住所</vt:lpstr>
      <vt:lpstr>様1単・代表者</vt:lpstr>
      <vt:lpstr>様1単・名称</vt:lpstr>
      <vt:lpstr>様1単・郵便番号</vt:lpstr>
      <vt:lpstr>様1複・TEL</vt:lpstr>
      <vt:lpstr>様1複・雇用増加①</vt:lpstr>
      <vt:lpstr>様1複・雇用増加②</vt:lpstr>
      <vt:lpstr>様1複・雇用増加③</vt:lpstr>
      <vt:lpstr>様1複・雇用増加④</vt:lpstr>
      <vt:lpstr>様1複・雇用増加⑤</vt:lpstr>
      <vt:lpstr>様1複・雇用増加⑥</vt:lpstr>
      <vt:lpstr>様1複・雇用増加⑦</vt:lpstr>
      <vt:lpstr>様1複・雇用増加⑧</vt:lpstr>
      <vt:lpstr>様1複・雇用増加⑨</vt:lpstr>
      <vt:lpstr>様1複・雇用増加⑩</vt:lpstr>
      <vt:lpstr>様1複・住所</vt:lpstr>
      <vt:lpstr>様1複・住所①</vt:lpstr>
      <vt:lpstr>様1複・住所②</vt:lpstr>
      <vt:lpstr>様1複・住所③</vt:lpstr>
      <vt:lpstr>様1複・住所④</vt:lpstr>
      <vt:lpstr>様1複・住所⑤</vt:lpstr>
      <vt:lpstr>様1複・住所⑥</vt:lpstr>
      <vt:lpstr>様1複・住所⑦</vt:lpstr>
      <vt:lpstr>様1複・住所⑧</vt:lpstr>
      <vt:lpstr>様1複・住所⑨</vt:lpstr>
      <vt:lpstr>様1複・住所⑩</vt:lpstr>
      <vt:lpstr>様1複・処遇改善①</vt:lpstr>
      <vt:lpstr>様1複・処遇改善②</vt:lpstr>
      <vt:lpstr>様1複・処遇改善③</vt:lpstr>
      <vt:lpstr>様1複・処遇改善④</vt:lpstr>
      <vt:lpstr>様1複・処遇改善⑤</vt:lpstr>
      <vt:lpstr>様1複・処遇改善⑥</vt:lpstr>
      <vt:lpstr>様1複・処遇改善⑦</vt:lpstr>
      <vt:lpstr>様1複・処遇改善⑧</vt:lpstr>
      <vt:lpstr>様1複・処遇改善⑨</vt:lpstr>
      <vt:lpstr>様1複・処遇改善⑩</vt:lpstr>
      <vt:lpstr>様1複・処遇改善者数</vt:lpstr>
      <vt:lpstr>様1複・申請者数</vt:lpstr>
      <vt:lpstr>様1複・代表者</vt:lpstr>
      <vt:lpstr>様1複・代表者①</vt:lpstr>
      <vt:lpstr>様1複・代表者②</vt:lpstr>
      <vt:lpstr>様1複・代表者③</vt:lpstr>
      <vt:lpstr>様1複・代表者④</vt:lpstr>
      <vt:lpstr>様1複・代表者⑤</vt:lpstr>
      <vt:lpstr>様1複・代表者⑥</vt:lpstr>
      <vt:lpstr>様1複・代表者⑦</vt:lpstr>
      <vt:lpstr>様1複・代表者⑧</vt:lpstr>
      <vt:lpstr>様1複・代表者⑨</vt:lpstr>
      <vt:lpstr>様1複・代表者⑩</vt:lpstr>
      <vt:lpstr>様1複・電話番号①</vt:lpstr>
      <vt:lpstr>様1複・電話番号②</vt:lpstr>
      <vt:lpstr>様1複・電話番号③</vt:lpstr>
      <vt:lpstr>様1複・電話番号④</vt:lpstr>
      <vt:lpstr>様1複・電話番号⑤</vt:lpstr>
      <vt:lpstr>様1複・電話番号⑥</vt:lpstr>
      <vt:lpstr>様1複・電話番号⑦</vt:lpstr>
      <vt:lpstr>様1複・電話番号⑧</vt:lpstr>
      <vt:lpstr>様1複・電話番号⑨</vt:lpstr>
      <vt:lpstr>様1複・電話番号⑩</vt:lpstr>
      <vt:lpstr>様1複・買物対策</vt:lpstr>
      <vt:lpstr>様1複・名称</vt:lpstr>
      <vt:lpstr>様1複・名称①</vt:lpstr>
      <vt:lpstr>様1複・名称②</vt:lpstr>
      <vt:lpstr>様1複・名称③</vt:lpstr>
      <vt:lpstr>様1複・名称④</vt:lpstr>
      <vt:lpstr>様1複・名称⑤</vt:lpstr>
      <vt:lpstr>様1複・名称⑥</vt:lpstr>
      <vt:lpstr>様1複・名称⑦</vt:lpstr>
      <vt:lpstr>様1複・名称⑧</vt:lpstr>
      <vt:lpstr>様1複・名称⑨</vt:lpstr>
      <vt:lpstr>様1複・名称⑩</vt:lpstr>
      <vt:lpstr>様1複・郵便番号</vt:lpstr>
      <vt:lpstr>様1複・郵便番号①</vt:lpstr>
      <vt:lpstr>様1複・郵便番号②</vt:lpstr>
      <vt:lpstr>様1複・郵便番号③</vt:lpstr>
      <vt:lpstr>様1複・郵便番号④</vt:lpstr>
      <vt:lpstr>様1複・郵便番号⑤</vt:lpstr>
      <vt:lpstr>様1複・郵便番号⑥</vt:lpstr>
      <vt:lpstr>様1複・郵便番号⑦</vt:lpstr>
      <vt:lpstr>様1複・郵便番号⑧</vt:lpstr>
      <vt:lpstr>様1複・郵便番号⑨</vt:lpstr>
      <vt:lpstr>様1複・郵便番号⑩</vt:lpstr>
      <vt:lpstr>様2_1・〒下4</vt:lpstr>
      <vt:lpstr>様2_1・〒上3</vt:lpstr>
      <vt:lpstr>様2_1・email</vt:lpstr>
      <vt:lpstr>様2_1・FAX</vt:lpstr>
      <vt:lpstr>様2_1・ふりがな</vt:lpstr>
      <vt:lpstr>様2_1・携帯番号</vt:lpstr>
      <vt:lpstr>様2_1・氏名</vt:lpstr>
      <vt:lpstr>様2_1・資本金</vt:lpstr>
      <vt:lpstr>様2_1・事業者名</vt:lpstr>
      <vt:lpstr>様2_1・住所</vt:lpstr>
      <vt:lpstr>様2_1・従業員</vt:lpstr>
      <vt:lpstr>様2_1・前回無</vt:lpstr>
      <vt:lpstr>様2_1・前回有</vt:lpstr>
      <vt:lpstr>様2_1・創業月</vt:lpstr>
      <vt:lpstr>様2_1・創業年</vt:lpstr>
      <vt:lpstr>様2_1・大企業該当無</vt:lpstr>
      <vt:lpstr>様2_1・大企業該当有</vt:lpstr>
      <vt:lpstr>様2_1・中分類番号</vt:lpstr>
      <vt:lpstr>様2_1・中分類名称</vt:lpstr>
      <vt:lpstr>様2_1・電話番号</vt:lpstr>
      <vt:lpstr>様2_1・販路先</vt:lpstr>
      <vt:lpstr>様2_1・販路方法</vt:lpstr>
      <vt:lpstr>様2_1・役職</vt:lpstr>
      <vt:lpstr>様2_2・企業概要</vt:lpstr>
      <vt:lpstr>様2_2・経営方針</vt:lpstr>
      <vt:lpstr>様2_2・顧客ニーズ</vt:lpstr>
      <vt:lpstr>様2_2・自社強み</vt:lpstr>
      <vt:lpstr>様3_1・共同必要性</vt:lpstr>
      <vt:lpstr>様3_1・共同役割</vt:lpstr>
      <vt:lpstr>様3_1・事業者名</vt:lpstr>
      <vt:lpstr>様3_1・補助事業効果</vt:lpstr>
      <vt:lpstr>様3_1・補助事業内容</vt:lpstr>
      <vt:lpstr>様3_1・補助事業名</vt:lpstr>
      <vt:lpstr>様3_2_2・経費区分①</vt:lpstr>
      <vt:lpstr>様3_2_2・経費区分②</vt:lpstr>
      <vt:lpstr>様3_2_2・経費区分③</vt:lpstr>
      <vt:lpstr>様3_2_2・経費区分④</vt:lpstr>
      <vt:lpstr>様3_2_2・経費区分⑤</vt:lpstr>
      <vt:lpstr>様3_2_2・経費区分⑥</vt:lpstr>
      <vt:lpstr>様3_2_2・経費区分⑦</vt:lpstr>
      <vt:lpstr>様3_2_2・経費区分⑧</vt:lpstr>
      <vt:lpstr>様3_2_2・経費区分⑨</vt:lpstr>
      <vt:lpstr>様3_2_2・経費区分⑩</vt:lpstr>
      <vt:lpstr>様3_2_2・経費区分⑪</vt:lpstr>
      <vt:lpstr>様3_2_2・経費区分⑫</vt:lpstr>
      <vt:lpstr>様3_2_2・経費区分⑬</vt:lpstr>
      <vt:lpstr>様3_2_2・経費内訳①</vt:lpstr>
      <vt:lpstr>様3_2_2・経費内訳②</vt:lpstr>
      <vt:lpstr>様3_2_2・経費内訳③</vt:lpstr>
      <vt:lpstr>様3_2_2・経費内訳④</vt:lpstr>
      <vt:lpstr>様3_2_2・経費内訳⑤</vt:lpstr>
      <vt:lpstr>様3_2_2・経費内訳⑥</vt:lpstr>
      <vt:lpstr>様3_2_2・経費内訳⑦</vt:lpstr>
      <vt:lpstr>様3_2_2・経費内訳⑧</vt:lpstr>
      <vt:lpstr>様3_2_2・経費内訳⑨</vt:lpstr>
      <vt:lpstr>様3_2_2・経費内訳⑩</vt:lpstr>
      <vt:lpstr>様3_2_2・経費内訳⑪</vt:lpstr>
      <vt:lpstr>様3_2_2・経費内訳⑫</vt:lpstr>
      <vt:lpstr>様3_2_2・経費内訳⑬</vt:lpstr>
      <vt:lpstr>様3_2_2・内容①</vt:lpstr>
      <vt:lpstr>様3_2_2・内容②</vt:lpstr>
      <vt:lpstr>様3_2_2・内容③</vt:lpstr>
      <vt:lpstr>様3_2_2・内容④</vt:lpstr>
      <vt:lpstr>様3_2_2・内容⑤</vt:lpstr>
      <vt:lpstr>様3_2_2・内容⑥</vt:lpstr>
      <vt:lpstr>様3_2_2・内容⑦</vt:lpstr>
      <vt:lpstr>様3_2_2・内容⑧</vt:lpstr>
      <vt:lpstr>様3_2_2・内容⑨</vt:lpstr>
      <vt:lpstr>様3_2_2・内容⑩</vt:lpstr>
      <vt:lpstr>様3_2_2・内容⑪</vt:lpstr>
      <vt:lpstr>様3_2_2・内容⑫</vt:lpstr>
      <vt:lpstr>様3_2_2・内容⑬</vt:lpstr>
      <vt:lpstr>様3_2_2・補助金交付申請額</vt:lpstr>
      <vt:lpstr>様3_2_2・補助対象経費①</vt:lpstr>
      <vt:lpstr>様3_2_2・補助対象経費②</vt:lpstr>
      <vt:lpstr>様3_2_2・補助対象経費③</vt:lpstr>
      <vt:lpstr>様3_2_2・補助対象経費④</vt:lpstr>
      <vt:lpstr>様3_2_2・補助対象経費⑤</vt:lpstr>
      <vt:lpstr>様3_2_2・補助対象経費⑥</vt:lpstr>
      <vt:lpstr>様3_2_2・補助対象経費⑦</vt:lpstr>
      <vt:lpstr>様3_2_2・補助対象経費⑧</vt:lpstr>
      <vt:lpstr>様3_2_2・補助対象経費⑨</vt:lpstr>
      <vt:lpstr>様3_2_2・補助対象経費⑩</vt:lpstr>
      <vt:lpstr>様3_2_2・補助対象経費⑪</vt:lpstr>
      <vt:lpstr>様3_2_2・補助対象経費⑫</vt:lpstr>
      <vt:lpstr>様3_2_2・補助対象経費⑬</vt:lpstr>
      <vt:lpstr>様3_2_2・補助対象経費合計</vt:lpstr>
      <vt:lpstr>様3_2・手当その他￥</vt:lpstr>
      <vt:lpstr>様3_2・手当その他調達先</vt:lpstr>
      <vt:lpstr>様3_2・手当合計額￥</vt:lpstr>
      <vt:lpstr>様3_2・手当自己資金￥</vt:lpstr>
      <vt:lpstr>様3_2・手当借入金￥</vt:lpstr>
      <vt:lpstr>様3_2・手当借入先</vt:lpstr>
      <vt:lpstr>様3_2・増額改善</vt:lpstr>
      <vt:lpstr>様3_2・増額雇用</vt:lpstr>
      <vt:lpstr>様3_2・増額買物</vt:lpstr>
      <vt:lpstr>様3_2・調達その他金額￥</vt:lpstr>
      <vt:lpstr>様3_2・調達その他金額調達先</vt:lpstr>
      <vt:lpstr>様3_2・調達合計金額￥</vt:lpstr>
      <vt:lpstr>様3_2・調達自己資金￥</vt:lpstr>
      <vt:lpstr>様3_2・調達借入金￥</vt:lpstr>
      <vt:lpstr>様3_2・調達借入金調達先</vt:lpstr>
      <vt:lpstr>様3_2・調達補助金￥</vt:lpstr>
      <vt:lpstr>様3・経費区分①</vt:lpstr>
      <vt:lpstr>様3・経費区分②</vt:lpstr>
      <vt:lpstr>様3・経費区分③</vt:lpstr>
      <vt:lpstr>様3・経費内訳①</vt:lpstr>
      <vt:lpstr>様3・経費内訳②</vt:lpstr>
      <vt:lpstr>様3・経費内訳③</vt:lpstr>
      <vt:lpstr>様3・内容①</vt:lpstr>
      <vt:lpstr>様3・内容②</vt:lpstr>
      <vt:lpstr>様3・内容③</vt:lpstr>
      <vt:lpstr>様3・補助金交付申請額</vt:lpstr>
      <vt:lpstr>様3・補助対象経費①</vt:lpstr>
      <vt:lpstr>様3・補助対象経費②</vt:lpstr>
      <vt:lpstr>様3・補助対象経費③</vt:lpstr>
      <vt:lpstr>様3・補助対象経費合計</vt:lpstr>
      <vt:lpstr>様4・企業からの要望</vt:lpstr>
      <vt:lpstr>様4・企業要望</vt:lpstr>
      <vt:lpstr>様4・支援担当者</vt:lpstr>
      <vt:lpstr>様4・支援内容</vt:lpstr>
      <vt:lpstr>様4・支援目標</vt:lpstr>
      <vt:lpstr>様4・事業者名</vt:lpstr>
      <vt:lpstr>様4・終了後支援</vt:lpstr>
      <vt:lpstr>様4・商工会email</vt:lpstr>
      <vt:lpstr>様4・商工会名</vt:lpstr>
      <vt:lpstr>様5・完了月</vt:lpstr>
      <vt:lpstr>様5・完了日</vt:lpstr>
      <vt:lpstr>様5・完了年</vt:lpstr>
      <vt:lpstr>様5・収入金内容</vt:lpstr>
      <vt:lpstr>様5・収入金有無</vt:lpstr>
      <vt:lpstr>様5・住所</vt:lpstr>
      <vt:lpstr>様5・消費税適用</vt:lpstr>
      <vt:lpstr>様5・代表者</vt:lpstr>
      <vt:lpstr>様5・名称</vt:lpstr>
      <vt:lpstr>様6・教育訓練</vt:lpstr>
      <vt:lpstr>様6・取組内容</vt:lpstr>
      <vt:lpstr>様6・住所</vt:lpstr>
      <vt:lpstr>様6・代表者</vt:lpstr>
      <vt:lpstr>様6・賃上げ実施</vt:lpstr>
      <vt:lpstr>様6・賃上げ表明</vt:lpstr>
      <vt:lpstr>様6・名称</vt:lpstr>
      <vt:lpstr>様7・メーカー名</vt:lpstr>
      <vt:lpstr>様7・移動手段バス</vt:lpstr>
      <vt:lpstr>様7・移動手段自転車</vt:lpstr>
      <vt:lpstr>様7・移動手段車</vt:lpstr>
      <vt:lpstr>様7・移動手段鉄道</vt:lpstr>
      <vt:lpstr>様7・移動手段徒歩</vt:lpstr>
      <vt:lpstr>様7・市町村人口</vt:lpstr>
      <vt:lpstr>様7・事業実施地域</vt:lpstr>
      <vt:lpstr>様7・事業実施地域概況</vt:lpstr>
      <vt:lpstr>様7・事業実施都道府県・市町村名</vt:lpstr>
      <vt:lpstr>様7・車種類</vt:lpstr>
      <vt:lpstr>様7・住所</vt:lpstr>
      <vt:lpstr>様7・住民属性その他</vt:lpstr>
      <vt:lpstr>様7・住民属性その他内容</vt:lpstr>
      <vt:lpstr>様7・住民属性ファミリー</vt:lpstr>
      <vt:lpstr>様7・住民属性高齢者</vt:lpstr>
      <vt:lpstr>様7・住民属性若者</vt:lpstr>
      <vt:lpstr>様7・住民属性主婦</vt:lpstr>
      <vt:lpstr>様7・代表者</vt:lpstr>
      <vt:lpstr>様7・販路拡大説明</vt:lpstr>
      <vt:lpstr>様7・名称</vt:lpstr>
      <vt:lpstr>様8・email</vt:lpstr>
      <vt:lpstr>様8・市町村名</vt:lpstr>
      <vt:lpstr>様8・事業効果</vt:lpstr>
      <vt:lpstr>様8・事業名</vt:lpstr>
      <vt:lpstr>様8・所在地</vt:lpstr>
      <vt:lpstr>様8・担当者名</vt:lpstr>
      <vt:lpstr>様8・担当部署</vt:lpstr>
      <vt:lpstr>様8・電話番号</vt:lpstr>
      <vt:lpstr>様8・買物弱者状況</vt:lpstr>
      <vt:lpstr>様8・補助事業者名</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dc:creator>
  <cp:lastModifiedBy>土井 和雄</cp:lastModifiedBy>
  <cp:lastPrinted>2015-03-02T07:24:47Z</cp:lastPrinted>
  <dcterms:created xsi:type="dcterms:W3CDTF">2014-03-27T09:11:56Z</dcterms:created>
  <dcterms:modified xsi:type="dcterms:W3CDTF">2015-03-05T07:52:28Z</dcterms:modified>
</cp:coreProperties>
</file>