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defaultThemeVersion="124226"/>
  <bookViews>
    <workbookView xWindow="0" yWindow="0" windowWidth="20490" windowHeight="7530" tabRatio="653" activeTab="1"/>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authors>
    <author>作成者</author>
  </authors>
  <commentList>
    <comment ref="K24" authorId="0" shapeId="0">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authors>
    <author>作成者</author>
  </authors>
  <commentList>
    <comment ref="A8" authorId="0" shapeId="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authors>
    <author>作成者</author>
  </authors>
  <commentList>
    <comment ref="A4" authorId="0" shapeId="0">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text>
        <r>
          <rPr>
            <b/>
            <sz val="9"/>
            <color indexed="81"/>
            <rFont val="MS P ゴシック"/>
            <family val="3"/>
            <charset val="128"/>
          </rPr>
          <t>実績報告書と同じ名称を記載。</t>
        </r>
      </text>
    </comment>
    <comment ref="E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text>
        <r>
          <rPr>
            <b/>
            <sz val="9"/>
            <color indexed="81"/>
            <rFont val="MS P ゴシック"/>
            <family val="3"/>
            <charset val="128"/>
          </rPr>
          <t>押印忘れずに！！</t>
        </r>
      </text>
    </comment>
    <comment ref="G25" authorId="0" shapeId="0">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authors>
    <author>作成者</author>
  </authors>
  <commentList>
    <comment ref="A13" authorId="0" shapeId="0">
      <text>
        <r>
          <rPr>
            <b/>
            <sz val="9"/>
            <color indexed="81"/>
            <rFont val="MS P ゴシック"/>
            <family val="3"/>
            <charset val="128"/>
          </rPr>
          <t>財産は
機械装置やHP、看板など手元に残るものを想定しています。</t>
        </r>
      </text>
    </comment>
    <comment ref="D13" authorId="0" shapeId="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authors>
    <author>作成者</author>
  </authors>
  <commentList>
    <comment ref="F5" authorId="0" shapeId="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text>
        <r>
          <rPr>
            <b/>
            <sz val="9"/>
            <color indexed="81"/>
            <rFont val="MS P ゴシック"/>
            <family val="3"/>
            <charset val="128"/>
          </rPr>
          <t>実績報告書と同じ名称を記載。</t>
        </r>
      </text>
    </comment>
    <comment ref="D12" authorId="0" shapeId="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text>
        <r>
          <rPr>
            <b/>
            <sz val="9"/>
            <color indexed="81"/>
            <rFont val="MS P ゴシック"/>
            <family val="3"/>
            <charset val="128"/>
          </rPr>
          <t>押印忘れずに！！</t>
        </r>
      </text>
    </comment>
    <comment ref="A24" authorId="0" shapeId="0">
      <text>
        <r>
          <rPr>
            <b/>
            <sz val="9"/>
            <color indexed="81"/>
            <rFont val="MS P ゴシック"/>
            <family val="3"/>
            <charset val="128"/>
          </rPr>
          <t>交付決定通知書に記載の日付を入力</t>
        </r>
      </text>
    </comment>
    <comment ref="C28" authorId="0" shapeId="0">
      <text>
        <r>
          <rPr>
            <b/>
            <sz val="9"/>
            <color indexed="81"/>
            <rFont val="MS P ゴシック"/>
            <family val="3"/>
            <charset val="128"/>
          </rPr>
          <t>確定通知書の金額を記載。</t>
        </r>
      </text>
    </comment>
    <comment ref="C34" authorId="0" shapeId="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authors>
    <author>作成者</author>
  </authors>
  <commentList>
    <comment ref="K5" authorId="0" shapeId="0">
      <text>
        <r>
          <rPr>
            <b/>
            <sz val="9"/>
            <color indexed="81"/>
            <rFont val="MS P ゴシック"/>
            <family val="3"/>
            <charset val="128"/>
          </rPr>
          <t>日付を記載してください。</t>
        </r>
      </text>
    </comment>
    <comment ref="H9" authorId="0" shapeId="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text>
        <r>
          <rPr>
            <b/>
            <sz val="9"/>
            <color indexed="81"/>
            <rFont val="MS P ゴシック"/>
            <family val="3"/>
            <charset val="128"/>
          </rPr>
          <t xml:space="preserve">押印忘れずに！
</t>
        </r>
      </text>
    </comment>
    <comment ref="A24" authorId="0" shapeId="0">
      <text>
        <r>
          <rPr>
            <b/>
            <sz val="9"/>
            <color indexed="81"/>
            <rFont val="MS P ゴシック"/>
            <family val="3"/>
            <charset val="128"/>
          </rPr>
          <t>様式第9精算払請求書から自動入力</t>
        </r>
      </text>
    </comment>
    <comment ref="A27" authorId="0" shapeId="0">
      <text>
        <r>
          <rPr>
            <b/>
            <sz val="9"/>
            <color indexed="81"/>
            <rFont val="MS P ゴシック"/>
            <family val="3"/>
            <charset val="128"/>
          </rPr>
          <t>実績報告書様式第8に記載した終了日を記入してください。</t>
        </r>
      </text>
    </comment>
    <comment ref="A29" authorId="0" shapeId="0">
      <text>
        <r>
          <rPr>
            <b/>
            <sz val="9"/>
            <color indexed="81"/>
            <rFont val="MS P ゴシック"/>
            <family val="3"/>
            <charset val="128"/>
          </rPr>
          <t>例）
補助事業終了日が
2020年10月31日
報告期間は
2020年11月から1年間となります。</t>
        </r>
      </text>
    </comment>
    <comment ref="B33" authorId="0" shapeId="0">
      <text>
        <r>
          <rPr>
            <b/>
            <sz val="9"/>
            <color indexed="81"/>
            <rFont val="MS P ゴシック"/>
            <family val="3"/>
            <charset val="128"/>
          </rPr>
          <t>実績報告書に記載した補助事業者名を記入してください。</t>
        </r>
      </text>
    </comment>
    <comment ref="B36" authorId="0" shapeId="0">
      <text>
        <r>
          <rPr>
            <b/>
            <sz val="9"/>
            <color indexed="81"/>
            <rFont val="MS P ゴシック"/>
            <family val="3"/>
            <charset val="128"/>
          </rPr>
          <t>申請書・実績報告書に記載した補助事業名を記入してください。</t>
        </r>
      </text>
    </comment>
    <comment ref="B39" authorId="0" shapeId="0">
      <text>
        <r>
          <rPr>
            <b/>
            <sz val="9"/>
            <color indexed="81"/>
            <rFont val="MS P ゴシック"/>
            <family val="3"/>
            <charset val="128"/>
          </rPr>
          <t>改行は
「alt」キーを押しながら「Enter」
行が足りない場合は適宜増やしてください。</t>
        </r>
      </text>
    </comment>
    <comment ref="B47" authorId="0" shapeId="0">
      <text>
        <r>
          <rPr>
            <b/>
            <sz val="9"/>
            <color indexed="81"/>
            <rFont val="MS P ゴシック"/>
            <family val="3"/>
            <charset val="128"/>
          </rPr>
          <t>改行は
「alt」キーを押しながら「Enter」
行が足りない場合は適宜増やしてください。</t>
        </r>
      </text>
    </comment>
    <comment ref="A57" authorId="0" shapeId="0">
      <text>
        <r>
          <rPr>
            <b/>
            <sz val="11"/>
            <color indexed="81"/>
            <rFont val="MS P ゴシック"/>
            <family val="3"/>
            <charset val="128"/>
          </rPr>
          <t>単位は千円で記載してください。
1,000,000円
（100万円）
⇒1,000千円</t>
        </r>
      </text>
    </comment>
    <comment ref="A66" authorId="0" shapeId="0">
      <text>
        <r>
          <rPr>
            <b/>
            <sz val="14"/>
            <color indexed="81"/>
            <rFont val="MS P ゴシック"/>
            <family val="3"/>
            <charset val="128"/>
          </rPr>
          <t>単位は円で記載してください。</t>
        </r>
      </text>
    </comment>
    <comment ref="A73" authorId="0" shapeId="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<sst xmlns="http://schemas.openxmlformats.org/spreadsheetml/2006/main" count="396" uniqueCount="337">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</sst>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55" fillId="0" borderId="0" xfId="0" applyFont="1" applyAlignment="1">
      <alignment horizontal="left" vertical="center"/>
    </xf>
    <xf numFmtId="0" fontId="36" fillId="0" borderId="6" xfId="0" applyFont="1" applyBorder="1" applyAlignment="1">
      <alignment horizontal="right" vertical="center"/>
    </xf>
    <xf numFmtId="0" fontId="36" fillId="0" borderId="0" xfId="0" applyFont="1" applyAlignment="1">
      <alignment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57"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cellStyle name="標準" xfId="0" builtinId="0"/>
    <cellStyle name="標準 2" xfId="3"/>
    <cellStyle name="標準_Sheet1" xfId="4"/>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36022" y="1895231"/>
          <a:ext cx="5534806" cy="444875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view="pageBreakPreview" zoomScaleNormal="100" zoomScaleSheetLayoutView="100" workbookViewId="0"/>
  </sheetViews>
  <sheetFormatPr defaultRowHeight="13.5"/>
  <cols>
    <col min="1" max="1" width="12.375" customWidth="1"/>
    <col min="2" max="2" width="8.125" style="65" bestFit="1" customWidth="1"/>
    <col min="3" max="3" width="35.125" customWidth="1"/>
    <col min="4" max="4" width="18.37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329</v>
      </c>
    </row>
    <row r="2" spans="1:4">
      <c r="A2" t="s">
        <v>331</v>
      </c>
    </row>
    <row r="3" spans="1:4">
      <c r="A3" t="s">
        <v>332</v>
      </c>
    </row>
    <row r="4" spans="1:4">
      <c r="A4" t="s">
        <v>330</v>
      </c>
    </row>
    <row r="5" spans="1:4">
      <c r="A5" t="s">
        <v>333</v>
      </c>
    </row>
    <row r="7" spans="1:4">
      <c r="A7" s="204" t="s">
        <v>113</v>
      </c>
      <c r="B7" s="204"/>
      <c r="C7" s="204"/>
      <c r="D7" s="204"/>
    </row>
    <row r="8" spans="1:4">
      <c r="A8" s="131"/>
      <c r="B8" s="131"/>
      <c r="C8" s="131"/>
      <c r="D8" s="132"/>
    </row>
    <row r="9" spans="1:4" ht="18" customHeight="1">
      <c r="A9" s="133" t="s">
        <v>114</v>
      </c>
      <c r="B9" s="205" t="s">
        <v>115</v>
      </c>
      <c r="C9" s="205"/>
      <c r="D9" s="133" t="s">
        <v>116</v>
      </c>
    </row>
    <row r="10" spans="1:4" ht="27" customHeight="1">
      <c r="A10" s="206" t="s">
        <v>117</v>
      </c>
      <c r="B10" s="125" t="s">
        <v>118</v>
      </c>
      <c r="C10" s="176" t="s">
        <v>119</v>
      </c>
      <c r="D10" s="125" t="s">
        <v>120</v>
      </c>
    </row>
    <row r="11" spans="1:4" ht="27" customHeight="1">
      <c r="A11" s="206"/>
      <c r="B11" s="125" t="s">
        <v>121</v>
      </c>
      <c r="C11" s="176" t="s">
        <v>122</v>
      </c>
      <c r="D11" s="125" t="s">
        <v>120</v>
      </c>
    </row>
    <row r="12" spans="1:4" ht="27" customHeight="1">
      <c r="A12" s="206"/>
      <c r="B12" s="125" t="s">
        <v>123</v>
      </c>
      <c r="C12" s="176" t="s">
        <v>124</v>
      </c>
      <c r="D12" s="125" t="s">
        <v>125</v>
      </c>
    </row>
    <row r="13" spans="1:4" ht="27" customHeight="1">
      <c r="A13" s="206"/>
      <c r="B13" s="125" t="s">
        <v>126</v>
      </c>
      <c r="C13" s="176" t="s">
        <v>127</v>
      </c>
      <c r="D13" s="134" t="s">
        <v>128</v>
      </c>
    </row>
    <row r="14" spans="1:4" ht="27" customHeight="1">
      <c r="A14" s="206"/>
      <c r="B14" s="125" t="s">
        <v>129</v>
      </c>
      <c r="C14" s="176" t="s">
        <v>130</v>
      </c>
      <c r="D14" s="125" t="s">
        <v>125</v>
      </c>
    </row>
    <row r="15" spans="1:4" ht="27" customHeight="1">
      <c r="A15" s="135" t="s">
        <v>131</v>
      </c>
      <c r="B15" s="125" t="s">
        <v>132</v>
      </c>
      <c r="C15" s="176" t="s">
        <v>133</v>
      </c>
      <c r="D15" s="125" t="s">
        <v>120</v>
      </c>
    </row>
    <row r="16" spans="1:4" ht="27" customHeight="1">
      <c r="A16" s="136" t="s">
        <v>134</v>
      </c>
      <c r="B16" s="125" t="s">
        <v>135</v>
      </c>
      <c r="C16" s="176" t="s">
        <v>136</v>
      </c>
      <c r="D16" s="125" t="s">
        <v>120</v>
      </c>
    </row>
    <row r="17" spans="1:4" ht="27" customHeight="1">
      <c r="A17" s="207" t="s">
        <v>137</v>
      </c>
      <c r="B17" s="125" t="s">
        <v>138</v>
      </c>
      <c r="C17" s="176" t="s">
        <v>139</v>
      </c>
      <c r="D17" s="125" t="s">
        <v>140</v>
      </c>
    </row>
    <row r="18" spans="1:4" ht="27" customHeight="1">
      <c r="A18" s="207"/>
      <c r="B18" s="125" t="s">
        <v>141</v>
      </c>
      <c r="C18" s="176" t="s">
        <v>142</v>
      </c>
      <c r="D18" s="125" t="s">
        <v>140</v>
      </c>
    </row>
  </sheetData>
  <mergeCells count="4">
    <mergeCell ref="A7:D7"/>
    <mergeCell ref="B9:C9"/>
    <mergeCell ref="A10:A14"/>
    <mergeCell ref="A17:A18"/>
  </mergeCells>
  <phoneticPr fontId="13"/>
  <hyperlinks>
    <hyperlink ref="C10" location="経費支出管理表!A1" display="経費支出管理表"/>
    <hyperlink ref="C11" location="別紙３支出内訳書!A1" display="別紙3支出内訳表"/>
    <hyperlink ref="C12" location="別紙4収益納付!A1" display="別紙4収益納付"/>
    <hyperlink ref="C13" location="別紙5賃金引上げ枠報告書!A1" display="別紙5賃金引上げ枠に係る実施報告書"/>
    <hyperlink ref="C14" location="'様式第11-2取得財産管理明細表'!A1" display="様式第11-2取得財産管理明細表"/>
    <hyperlink ref="C15" location="様式第9精算払請求書!A1" display="様式第9精算払請求書"/>
    <hyperlink ref="C16" location="様式第14状況報告書!A1" display="様式第14状況報告書"/>
    <hyperlink ref="C17" location="'参考　交付決定通知書とは'!A1" display="参考　交付決定通知書とは"/>
    <hyperlink ref="C18" location="'参考　確定通知書とは'!A1" display="参考　確定通知書とは"/>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pageSetUpPr fitToPage="1"/>
  </sheetPr>
  <dimension ref="A1:P84"/>
  <sheetViews>
    <sheetView showGridLines="0" view="pageBreakPreview" topLeftCell="A58" zoomScaleNormal="100" zoomScaleSheetLayoutView="100" workbookViewId="0">
      <selection activeCell="A65" sqref="A64:M65"/>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62" t="s">
        <v>238</v>
      </c>
      <c r="B1" s="162"/>
      <c r="C1" s="162"/>
      <c r="D1" s="162"/>
      <c r="E1" s="162"/>
      <c r="F1" s="162"/>
      <c r="G1" s="162"/>
      <c r="H1" s="162"/>
      <c r="I1" s="162"/>
      <c r="J1" s="162"/>
      <c r="K1" s="162"/>
      <c r="L1" s="162"/>
      <c r="M1" s="162"/>
    </row>
    <row r="2" spans="1:16" ht="18.75">
      <c r="A2" s="357"/>
      <c r="B2" s="357"/>
      <c r="C2" s="357"/>
      <c r="D2" s="357"/>
      <c r="E2" s="357"/>
      <c r="F2" s="357"/>
      <c r="G2" s="357"/>
      <c r="H2" s="357"/>
      <c r="I2" s="357"/>
      <c r="J2" s="357"/>
      <c r="K2" s="357"/>
      <c r="L2" s="357"/>
      <c r="M2" s="357"/>
      <c r="N2" s="163"/>
      <c r="O2" s="163"/>
      <c r="P2" s="163"/>
    </row>
    <row r="3" spans="1:16" ht="14.25">
      <c r="A3" s="326" t="s">
        <v>239</v>
      </c>
      <c r="B3" s="326"/>
      <c r="C3" s="326"/>
      <c r="D3" s="326"/>
      <c r="E3" s="326"/>
      <c r="F3" s="326"/>
      <c r="G3" s="326"/>
      <c r="H3" s="165"/>
      <c r="I3" s="165"/>
      <c r="J3" s="165"/>
    </row>
    <row r="4" spans="1:16" ht="14.25">
      <c r="A4" s="157"/>
      <c r="B4" s="157"/>
      <c r="K4" s="361" t="str">
        <f>IF(経費支出管理表!H4="","",経費支出管理表!H4)</f>
        <v/>
      </c>
      <c r="L4" s="361"/>
      <c r="M4" s="361"/>
    </row>
    <row r="5" spans="1:16" ht="13.5" customHeight="1">
      <c r="K5" s="362" t="s">
        <v>240</v>
      </c>
      <c r="L5" s="362"/>
      <c r="M5" s="362"/>
    </row>
    <row r="6" spans="1:16" ht="14.25">
      <c r="A6" s="137"/>
      <c r="B6" s="137"/>
    </row>
    <row r="7" spans="1:16" ht="14.25">
      <c r="A7" s="326" t="s">
        <v>241</v>
      </c>
      <c r="B7" s="326"/>
      <c r="C7" s="326"/>
      <c r="D7" s="326"/>
      <c r="E7" s="326"/>
      <c r="F7" s="326"/>
      <c r="G7" s="326"/>
      <c r="H7" s="326"/>
      <c r="I7" s="326"/>
      <c r="J7" s="326"/>
      <c r="K7" s="326"/>
      <c r="L7" s="326"/>
      <c r="M7" s="326"/>
    </row>
    <row r="8" spans="1:16" ht="14.25">
      <c r="A8" s="137"/>
      <c r="B8" s="137"/>
    </row>
    <row r="9" spans="1:16" ht="19.5" customHeight="1">
      <c r="E9" s="326" t="s">
        <v>181</v>
      </c>
      <c r="F9" s="326"/>
      <c r="G9" s="326"/>
      <c r="H9" s="331" t="str">
        <f>IF(様式第9精算払請求書!D9="","",様式第9精算払請求書!D9)</f>
        <v/>
      </c>
      <c r="I9" s="331"/>
      <c r="J9" s="331"/>
      <c r="K9" s="331"/>
      <c r="L9" s="331"/>
      <c r="M9" s="331"/>
    </row>
    <row r="10" spans="1:16" ht="19.5" customHeight="1">
      <c r="E10" s="147"/>
      <c r="F10" s="147"/>
      <c r="G10" s="147"/>
      <c r="H10" s="365" t="str">
        <f>IF(様式第9精算払請求書!D10="","",様式第9精算払請求書!D10)</f>
        <v/>
      </c>
      <c r="I10" s="365"/>
      <c r="J10" s="365"/>
      <c r="K10" s="365"/>
      <c r="L10" s="365"/>
      <c r="M10" s="365"/>
    </row>
    <row r="11" spans="1:16" ht="19.5" customHeight="1">
      <c r="E11" s="326" t="s">
        <v>182</v>
      </c>
      <c r="F11" s="326"/>
      <c r="G11" s="326"/>
      <c r="H11" s="331" t="str">
        <f>IF(様式第9精算払請求書!D11="","",様式第9精算払請求書!D11)</f>
        <v/>
      </c>
      <c r="I11" s="331"/>
      <c r="J11" s="331"/>
      <c r="K11" s="331"/>
      <c r="L11" s="331"/>
      <c r="M11" s="331"/>
    </row>
    <row r="12" spans="1:16" ht="19.5" customHeight="1">
      <c r="C12" s="148"/>
      <c r="E12" s="331" t="s">
        <v>183</v>
      </c>
      <c r="F12" s="331"/>
      <c r="G12" s="331"/>
      <c r="H12" s="331" t="str">
        <f>IF(様式第9精算払請求書!D12="","",様式第9精算払請求書!D12)</f>
        <v/>
      </c>
      <c r="I12" s="331"/>
      <c r="J12" s="331"/>
      <c r="K12" s="331"/>
      <c r="L12" s="331"/>
      <c r="M12" s="149" t="s">
        <v>184</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25">
      <c r="A15" s="325" t="s">
        <v>242</v>
      </c>
      <c r="B15" s="325"/>
      <c r="C15" s="325"/>
      <c r="D15" s="325"/>
      <c r="E15" s="325"/>
      <c r="F15" s="325"/>
      <c r="G15" s="325"/>
      <c r="H15" s="325"/>
      <c r="I15" s="325"/>
      <c r="J15" s="325"/>
      <c r="K15" s="325"/>
      <c r="L15" s="325"/>
      <c r="M15" s="325"/>
    </row>
    <row r="16" spans="1:16" ht="18.75" customHeight="1">
      <c r="A16" s="137"/>
      <c r="B16" s="137"/>
    </row>
    <row r="17" spans="1:13" ht="14.25">
      <c r="A17" s="326" t="s">
        <v>320</v>
      </c>
      <c r="B17" s="326"/>
      <c r="C17" s="326"/>
      <c r="D17" s="326"/>
      <c r="E17" s="326"/>
      <c r="F17" s="326"/>
      <c r="G17" s="326"/>
      <c r="H17" s="326"/>
      <c r="I17" s="326"/>
      <c r="J17" s="326"/>
      <c r="K17" s="326"/>
      <c r="L17" s="326"/>
      <c r="M17" s="326"/>
    </row>
    <row r="18" spans="1:13" ht="14.25">
      <c r="A18" s="326" t="s">
        <v>319</v>
      </c>
      <c r="B18" s="326"/>
      <c r="C18" s="326"/>
      <c r="D18" s="326"/>
      <c r="E18" s="326"/>
      <c r="F18" s="326"/>
      <c r="G18" s="326"/>
      <c r="H18" s="326"/>
      <c r="I18" s="326"/>
      <c r="J18" s="326"/>
      <c r="K18" s="326"/>
      <c r="L18" s="326"/>
      <c r="M18" s="326"/>
    </row>
    <row r="19" spans="1:13" ht="18" customHeight="1">
      <c r="A19" s="164"/>
      <c r="B19" s="164"/>
    </row>
    <row r="20" spans="1:13" ht="14.25">
      <c r="A20" s="325" t="s">
        <v>147</v>
      </c>
      <c r="B20" s="325"/>
      <c r="C20" s="325"/>
      <c r="D20" s="325"/>
      <c r="E20" s="325"/>
      <c r="F20" s="325"/>
      <c r="G20" s="325"/>
      <c r="H20" s="325"/>
      <c r="I20" s="325"/>
      <c r="J20" s="325"/>
      <c r="K20" s="325"/>
      <c r="L20" s="325"/>
      <c r="M20" s="325"/>
    </row>
    <row r="21" spans="1:13" ht="16.5" customHeight="1">
      <c r="A21" s="137"/>
      <c r="B21" s="137"/>
    </row>
    <row r="22" spans="1:13" ht="15.75" customHeight="1">
      <c r="A22" s="326" t="s">
        <v>223</v>
      </c>
      <c r="B22" s="326"/>
      <c r="C22" s="326"/>
      <c r="D22" s="326"/>
      <c r="E22" s="326"/>
      <c r="F22" s="326"/>
      <c r="G22" s="326"/>
      <c r="H22" s="326"/>
      <c r="I22" s="326"/>
      <c r="J22" s="326"/>
      <c r="K22" s="326"/>
      <c r="L22" s="326"/>
      <c r="M22" s="326"/>
    </row>
    <row r="23" spans="1:13" ht="15.75" customHeight="1">
      <c r="A23" s="326" t="s">
        <v>224</v>
      </c>
      <c r="B23" s="326"/>
      <c r="C23" s="326"/>
      <c r="D23" s="326"/>
      <c r="E23" s="326"/>
      <c r="F23" s="326"/>
      <c r="G23" s="326"/>
      <c r="H23" s="326"/>
      <c r="I23" s="326"/>
      <c r="J23" s="326"/>
      <c r="K23" s="326"/>
      <c r="L23" s="326"/>
      <c r="M23" s="326"/>
    </row>
    <row r="24" spans="1:13" ht="15.75" customHeight="1">
      <c r="A24" s="326" t="str">
        <f>様式第9精算払請求書!A24</f>
        <v>　　　　（20●年　月　日交付決定（第●回受付締切分））</v>
      </c>
      <c r="B24" s="326"/>
      <c r="C24" s="326"/>
      <c r="D24" s="326"/>
      <c r="E24" s="326"/>
      <c r="F24" s="326"/>
      <c r="G24" s="326"/>
      <c r="H24" s="326"/>
      <c r="I24" s="326"/>
      <c r="J24" s="326"/>
      <c r="K24" s="326"/>
      <c r="L24" s="326"/>
      <c r="M24" s="326"/>
    </row>
    <row r="25" spans="1:13" ht="14.25">
      <c r="A25" s="137"/>
      <c r="B25" s="137"/>
      <c r="C25" s="39"/>
      <c r="D25" s="39"/>
      <c r="E25" s="39"/>
      <c r="F25" s="39"/>
      <c r="G25" s="39"/>
      <c r="H25" s="39"/>
      <c r="I25" s="39"/>
      <c r="J25" s="39"/>
      <c r="K25" s="39"/>
      <c r="L25" s="39"/>
      <c r="M25" s="39"/>
    </row>
    <row r="26" spans="1:13" ht="15.75" customHeight="1">
      <c r="A26" s="326" t="s">
        <v>243</v>
      </c>
      <c r="B26" s="326"/>
      <c r="C26" s="326"/>
      <c r="D26" s="326"/>
      <c r="E26" s="326"/>
      <c r="F26" s="326"/>
      <c r="G26" s="326"/>
      <c r="H26" s="326"/>
      <c r="I26" s="326"/>
      <c r="J26" s="326"/>
      <c r="K26" s="326"/>
      <c r="L26" s="326"/>
      <c r="M26" s="326"/>
    </row>
    <row r="27" spans="1:13" ht="15.75" customHeight="1">
      <c r="A27" s="326" t="s">
        <v>244</v>
      </c>
      <c r="B27" s="326"/>
      <c r="C27" s="326"/>
      <c r="D27" s="326"/>
      <c r="E27" s="326"/>
      <c r="F27" s="326"/>
      <c r="G27" s="326"/>
      <c r="H27" s="326"/>
      <c r="I27" s="326"/>
      <c r="J27" s="326"/>
      <c r="K27" s="326"/>
      <c r="L27" s="326"/>
      <c r="M27" s="326"/>
    </row>
    <row r="28" spans="1:13" ht="15.75" customHeight="1">
      <c r="A28" s="326" t="s">
        <v>245</v>
      </c>
      <c r="B28" s="326"/>
      <c r="C28" s="326"/>
      <c r="D28" s="326"/>
      <c r="E28" s="326"/>
      <c r="F28" s="326"/>
      <c r="G28" s="326"/>
      <c r="H28" s="326"/>
      <c r="I28" s="326"/>
      <c r="J28" s="326"/>
      <c r="K28" s="326"/>
      <c r="L28" s="326"/>
      <c r="M28" s="326"/>
    </row>
    <row r="29" spans="1:13" ht="15.75" customHeight="1">
      <c r="A29" s="366" t="s">
        <v>289</v>
      </c>
      <c r="B29" s="326"/>
      <c r="C29" s="326"/>
      <c r="D29" s="326"/>
      <c r="E29" s="326"/>
      <c r="F29" s="326"/>
      <c r="G29" s="326"/>
      <c r="H29" s="326"/>
      <c r="I29" s="326"/>
      <c r="J29" s="326"/>
      <c r="K29" s="326"/>
      <c r="L29" s="326"/>
      <c r="M29" s="326"/>
    </row>
    <row r="30" spans="1:13" ht="14.25">
      <c r="A30" s="147"/>
      <c r="B30" s="147"/>
      <c r="C30" s="27"/>
      <c r="D30" s="27"/>
      <c r="E30" s="27"/>
      <c r="F30" s="27"/>
      <c r="G30" s="27"/>
      <c r="H30" s="27"/>
      <c r="I30" s="27"/>
      <c r="J30" s="27"/>
      <c r="K30" s="27"/>
      <c r="L30" s="27"/>
      <c r="M30" s="27"/>
    </row>
    <row r="31" spans="1:13" ht="15.75" customHeight="1">
      <c r="A31" s="326" t="s">
        <v>246</v>
      </c>
      <c r="B31" s="326"/>
      <c r="C31" s="326"/>
      <c r="D31" s="326"/>
      <c r="E31" s="326"/>
      <c r="F31" s="326"/>
      <c r="G31" s="326"/>
      <c r="H31" s="326"/>
      <c r="I31" s="326"/>
      <c r="J31" s="326"/>
      <c r="K31" s="326"/>
      <c r="L31" s="326"/>
      <c r="M31" s="326"/>
    </row>
    <row r="32" spans="1:13" ht="15.75" customHeight="1">
      <c r="A32" s="326" t="s">
        <v>315</v>
      </c>
      <c r="B32" s="326"/>
      <c r="C32" s="326"/>
      <c r="D32" s="326"/>
      <c r="E32" s="326"/>
      <c r="F32" s="326"/>
      <c r="G32" s="326"/>
      <c r="H32" s="326"/>
      <c r="I32" s="326"/>
      <c r="J32" s="326"/>
      <c r="K32" s="326"/>
      <c r="L32" s="326"/>
      <c r="M32" s="326"/>
    </row>
    <row r="33" spans="1:13" ht="21.75" customHeight="1">
      <c r="A33" s="169"/>
      <c r="B33" s="367"/>
      <c r="C33" s="368"/>
      <c r="D33" s="368"/>
      <c r="E33" s="368"/>
      <c r="F33" s="368"/>
      <c r="G33" s="368"/>
      <c r="H33" s="368"/>
      <c r="I33" s="368"/>
      <c r="J33" s="368"/>
      <c r="K33" s="368"/>
      <c r="L33" s="368"/>
      <c r="M33" s="368"/>
    </row>
    <row r="34" spans="1:13" ht="15.75">
      <c r="A34" s="164"/>
      <c r="B34" s="164"/>
    </row>
    <row r="35" spans="1:13" ht="15.75" customHeight="1">
      <c r="A35" s="326" t="s">
        <v>247</v>
      </c>
      <c r="B35" s="326"/>
      <c r="C35" s="326"/>
      <c r="D35" s="326"/>
      <c r="E35" s="326"/>
      <c r="F35" s="326"/>
      <c r="G35" s="326"/>
      <c r="H35" s="326"/>
      <c r="I35" s="326"/>
      <c r="J35" s="326"/>
      <c r="K35" s="326"/>
      <c r="L35" s="326"/>
      <c r="M35" s="326"/>
    </row>
    <row r="36" spans="1:13" ht="21.75" customHeight="1">
      <c r="A36" s="169"/>
      <c r="B36" s="367"/>
      <c r="C36" s="368"/>
      <c r="D36" s="368"/>
      <c r="E36" s="368"/>
      <c r="F36" s="368"/>
      <c r="G36" s="368"/>
      <c r="H36" s="368"/>
      <c r="I36" s="368"/>
      <c r="J36" s="368"/>
      <c r="K36" s="368"/>
      <c r="L36" s="368"/>
      <c r="M36" s="368"/>
    </row>
    <row r="37" spans="1:13" ht="15.75">
      <c r="A37" s="170"/>
      <c r="B37" s="170"/>
      <c r="C37" s="28"/>
      <c r="D37" s="28"/>
      <c r="E37" s="28"/>
      <c r="F37" s="28"/>
      <c r="G37" s="28"/>
      <c r="H37" s="28"/>
      <c r="I37" s="28"/>
      <c r="J37" s="28"/>
      <c r="K37" s="28"/>
      <c r="L37" s="28"/>
      <c r="M37" s="28"/>
    </row>
    <row r="38" spans="1:13" ht="15.75" customHeight="1">
      <c r="A38" s="326" t="s">
        <v>248</v>
      </c>
      <c r="B38" s="326"/>
      <c r="C38" s="326"/>
      <c r="D38" s="326"/>
      <c r="E38" s="326"/>
      <c r="F38" s="326"/>
      <c r="G38" s="326"/>
      <c r="H38" s="326"/>
      <c r="I38" s="326"/>
      <c r="J38" s="326"/>
      <c r="K38" s="326"/>
      <c r="L38" s="326"/>
      <c r="M38" s="326"/>
    </row>
    <row r="39" spans="1:13" ht="20.25" customHeight="1">
      <c r="A39" s="147"/>
      <c r="B39" s="369"/>
      <c r="C39" s="370"/>
      <c r="D39" s="370"/>
      <c r="E39" s="370"/>
      <c r="F39" s="370"/>
      <c r="G39" s="370"/>
      <c r="H39" s="370"/>
      <c r="I39" s="370"/>
      <c r="J39" s="370"/>
      <c r="K39" s="370"/>
      <c r="L39" s="370"/>
      <c r="M39" s="370"/>
    </row>
    <row r="40" spans="1:13" ht="20.25" customHeight="1">
      <c r="A40" s="147"/>
      <c r="B40" s="370"/>
      <c r="C40" s="370"/>
      <c r="D40" s="370"/>
      <c r="E40" s="370"/>
      <c r="F40" s="370"/>
      <c r="G40" s="370"/>
      <c r="H40" s="370"/>
      <c r="I40" s="370"/>
      <c r="J40" s="370"/>
      <c r="K40" s="370"/>
      <c r="L40" s="370"/>
      <c r="M40" s="370"/>
    </row>
    <row r="41" spans="1:13" ht="20.25" customHeight="1">
      <c r="A41" s="147"/>
      <c r="B41" s="370"/>
      <c r="C41" s="370"/>
      <c r="D41" s="370"/>
      <c r="E41" s="370"/>
      <c r="F41" s="370"/>
      <c r="G41" s="370"/>
      <c r="H41" s="370"/>
      <c r="I41" s="370"/>
      <c r="J41" s="370"/>
      <c r="K41" s="370"/>
      <c r="L41" s="370"/>
      <c r="M41" s="370"/>
    </row>
    <row r="42" spans="1:13" ht="20.25" customHeight="1">
      <c r="A42" s="170"/>
      <c r="B42" s="370"/>
      <c r="C42" s="370"/>
      <c r="D42" s="370"/>
      <c r="E42" s="370"/>
      <c r="F42" s="370"/>
      <c r="G42" s="370"/>
      <c r="H42" s="370"/>
      <c r="I42" s="370"/>
      <c r="J42" s="370"/>
      <c r="K42" s="370"/>
      <c r="L42" s="370"/>
      <c r="M42" s="370"/>
    </row>
    <row r="43" spans="1:13" ht="20.25" customHeight="1">
      <c r="A43" s="170"/>
      <c r="B43" s="370"/>
      <c r="C43" s="370"/>
      <c r="D43" s="370"/>
      <c r="E43" s="370"/>
      <c r="F43" s="370"/>
      <c r="G43" s="370"/>
      <c r="H43" s="370"/>
      <c r="I43" s="370"/>
      <c r="J43" s="370"/>
      <c r="K43" s="370"/>
      <c r="L43" s="370"/>
      <c r="M43" s="370"/>
    </row>
    <row r="44" spans="1:13" ht="20.25" customHeight="1">
      <c r="A44" s="170"/>
      <c r="B44" s="370"/>
      <c r="C44" s="370"/>
      <c r="D44" s="370"/>
      <c r="E44" s="370"/>
      <c r="F44" s="370"/>
      <c r="G44" s="370"/>
      <c r="H44" s="370"/>
      <c r="I44" s="370"/>
      <c r="J44" s="370"/>
      <c r="K44" s="370"/>
      <c r="L44" s="370"/>
      <c r="M44" s="370"/>
    </row>
    <row r="45" spans="1:13" ht="20.25" customHeight="1">
      <c r="A45" s="170"/>
      <c r="B45" s="171"/>
      <c r="C45" s="171"/>
      <c r="D45" s="171"/>
      <c r="E45" s="171"/>
      <c r="F45" s="171"/>
      <c r="G45" s="171"/>
      <c r="H45" s="171"/>
      <c r="I45" s="171"/>
      <c r="J45" s="171"/>
      <c r="K45" s="171"/>
      <c r="L45" s="171"/>
      <c r="M45" s="171"/>
    </row>
    <row r="46" spans="1:13" ht="15.75" customHeight="1">
      <c r="A46" s="326" t="s">
        <v>249</v>
      </c>
      <c r="B46" s="326"/>
      <c r="C46" s="326"/>
      <c r="D46" s="326"/>
      <c r="E46" s="326"/>
      <c r="F46" s="326"/>
      <c r="G46" s="326"/>
      <c r="H46" s="326"/>
      <c r="I46" s="326"/>
      <c r="J46" s="326"/>
      <c r="K46" s="326"/>
      <c r="L46" s="326"/>
      <c r="M46" s="326"/>
    </row>
    <row r="47" spans="1:13" ht="20.25" customHeight="1">
      <c r="A47" s="170"/>
      <c r="B47" s="369"/>
      <c r="C47" s="370"/>
      <c r="D47" s="370"/>
      <c r="E47" s="370"/>
      <c r="F47" s="370"/>
      <c r="G47" s="370"/>
      <c r="H47" s="370"/>
      <c r="I47" s="370"/>
      <c r="J47" s="370"/>
      <c r="K47" s="370"/>
      <c r="L47" s="370"/>
      <c r="M47" s="370"/>
    </row>
    <row r="48" spans="1:13" ht="20.25" customHeight="1">
      <c r="A48" s="170"/>
      <c r="B48" s="370"/>
      <c r="C48" s="370"/>
      <c r="D48" s="370"/>
      <c r="E48" s="370"/>
      <c r="F48" s="370"/>
      <c r="G48" s="370"/>
      <c r="H48" s="370"/>
      <c r="I48" s="370"/>
      <c r="J48" s="370"/>
      <c r="K48" s="370"/>
      <c r="L48" s="370"/>
      <c r="M48" s="370"/>
    </row>
    <row r="49" spans="1:13" ht="20.25" customHeight="1">
      <c r="A49" s="170"/>
      <c r="B49" s="370"/>
      <c r="C49" s="370"/>
      <c r="D49" s="370"/>
      <c r="E49" s="370"/>
      <c r="F49" s="370"/>
      <c r="G49" s="370"/>
      <c r="H49" s="370"/>
      <c r="I49" s="370"/>
      <c r="J49" s="370"/>
      <c r="K49" s="370"/>
      <c r="L49" s="370"/>
      <c r="M49" s="370"/>
    </row>
    <row r="50" spans="1:13" ht="20.25" customHeight="1">
      <c r="A50" s="170"/>
      <c r="B50" s="370"/>
      <c r="C50" s="370"/>
      <c r="D50" s="370"/>
      <c r="E50" s="370"/>
      <c r="F50" s="370"/>
      <c r="G50" s="370"/>
      <c r="H50" s="370"/>
      <c r="I50" s="370"/>
      <c r="J50" s="370"/>
      <c r="K50" s="370"/>
      <c r="L50" s="370"/>
      <c r="M50" s="370"/>
    </row>
    <row r="51" spans="1:13" ht="20.25" customHeight="1">
      <c r="A51" s="170"/>
      <c r="B51" s="370"/>
      <c r="C51" s="370"/>
      <c r="D51" s="370"/>
      <c r="E51" s="370"/>
      <c r="F51" s="370"/>
      <c r="G51" s="370"/>
      <c r="H51" s="370"/>
      <c r="I51" s="370"/>
      <c r="J51" s="370"/>
      <c r="K51" s="370"/>
      <c r="L51" s="370"/>
      <c r="M51" s="370"/>
    </row>
    <row r="52" spans="1:13" ht="20.25" customHeight="1">
      <c r="A52" s="170"/>
      <c r="B52" s="370"/>
      <c r="C52" s="370"/>
      <c r="D52" s="370"/>
      <c r="E52" s="370"/>
      <c r="F52" s="370"/>
      <c r="G52" s="370"/>
      <c r="H52" s="370"/>
      <c r="I52" s="370"/>
      <c r="J52" s="370"/>
      <c r="K52" s="370"/>
      <c r="L52" s="370"/>
      <c r="M52" s="370"/>
    </row>
    <row r="53" spans="1:13" ht="20.25" customHeight="1">
      <c r="A53" s="170"/>
      <c r="B53" s="172"/>
      <c r="C53" s="172"/>
      <c r="D53" s="172"/>
      <c r="E53" s="172"/>
      <c r="F53" s="172"/>
      <c r="G53" s="172"/>
      <c r="H53" s="172"/>
      <c r="I53" s="172"/>
      <c r="J53" s="172"/>
      <c r="K53" s="172"/>
      <c r="L53" s="172"/>
      <c r="M53" s="172"/>
    </row>
    <row r="54" spans="1:13" ht="15.75" customHeight="1">
      <c r="A54" s="326" t="s">
        <v>250</v>
      </c>
      <c r="B54" s="326"/>
      <c r="C54" s="326"/>
      <c r="D54" s="326"/>
      <c r="E54" s="326"/>
      <c r="F54" s="326"/>
      <c r="G54" s="326"/>
      <c r="H54" s="326"/>
      <c r="I54" s="326"/>
      <c r="J54" s="326"/>
      <c r="K54" s="326"/>
      <c r="L54" s="326"/>
      <c r="M54" s="28"/>
    </row>
    <row r="55" spans="1:13" ht="15.75">
      <c r="A55" s="170"/>
      <c r="B55" s="170"/>
      <c r="C55" s="28"/>
      <c r="D55" s="28"/>
      <c r="E55" s="28"/>
      <c r="F55" s="28"/>
      <c r="G55" s="28"/>
      <c r="H55" s="28"/>
      <c r="I55" s="28"/>
      <c r="J55" s="28"/>
      <c r="K55" s="28"/>
      <c r="L55" s="28"/>
      <c r="M55" s="28"/>
    </row>
    <row r="56" spans="1:13" ht="14.25">
      <c r="A56" s="371" t="s">
        <v>316</v>
      </c>
      <c r="B56" s="363"/>
      <c r="C56" s="363"/>
      <c r="D56" s="363"/>
      <c r="E56" s="363"/>
      <c r="F56" s="363"/>
      <c r="G56" s="363"/>
      <c r="H56" s="363"/>
      <c r="I56" s="363"/>
      <c r="J56" s="363"/>
      <c r="K56" s="363"/>
      <c r="L56" s="363"/>
      <c r="M56" s="363"/>
    </row>
    <row r="57" spans="1:13" ht="14.25">
      <c r="A57" s="372" t="s">
        <v>251</v>
      </c>
      <c r="B57" s="372"/>
      <c r="C57" s="372"/>
      <c r="D57" s="372"/>
      <c r="E57" s="372"/>
      <c r="F57" s="372"/>
      <c r="G57" s="372"/>
      <c r="H57" s="372"/>
      <c r="I57" s="372"/>
      <c r="J57" s="372"/>
      <c r="K57" s="372"/>
      <c r="L57" s="372"/>
      <c r="M57" s="372"/>
    </row>
    <row r="58" spans="1:13" ht="40.5" customHeight="1">
      <c r="B58" s="376" t="s">
        <v>252</v>
      </c>
      <c r="C58" s="376"/>
      <c r="D58" s="376"/>
      <c r="E58" s="376"/>
      <c r="F58" s="373" t="s">
        <v>253</v>
      </c>
      <c r="G58" s="374"/>
      <c r="H58" s="375"/>
      <c r="I58" s="373" t="s">
        <v>254</v>
      </c>
      <c r="J58" s="374"/>
      <c r="K58" s="375"/>
      <c r="L58" s="376" t="s">
        <v>336</v>
      </c>
      <c r="M58" s="376"/>
    </row>
    <row r="59" spans="1:13" ht="42.6" customHeight="1">
      <c r="B59" s="376" t="s">
        <v>255</v>
      </c>
      <c r="C59" s="376"/>
      <c r="D59" s="376"/>
      <c r="E59" s="376"/>
      <c r="F59" s="378"/>
      <c r="G59" s="379"/>
      <c r="H59" s="380"/>
      <c r="I59" s="378"/>
      <c r="J59" s="379"/>
      <c r="K59" s="380"/>
      <c r="L59" s="381" t="str">
        <f>IF(I59="","",(I59-F59))</f>
        <v/>
      </c>
      <c r="M59" s="382"/>
    </row>
    <row r="60" spans="1:13" ht="42.6" customHeight="1">
      <c r="B60" s="376" t="s">
        <v>256</v>
      </c>
      <c r="C60" s="376"/>
      <c r="D60" s="376"/>
      <c r="E60" s="376"/>
      <c r="F60" s="378"/>
      <c r="G60" s="379"/>
      <c r="H60" s="380"/>
      <c r="I60" s="378"/>
      <c r="J60" s="379"/>
      <c r="K60" s="380"/>
      <c r="L60" s="381" t="str">
        <f>IF(I60="","",(I60-F60))</f>
        <v/>
      </c>
      <c r="M60" s="382"/>
    </row>
    <row r="61" spans="1:13">
      <c r="A61" s="377" t="s">
        <v>322</v>
      </c>
      <c r="B61" s="377"/>
      <c r="C61" s="377"/>
      <c r="D61" s="377"/>
      <c r="E61" s="377"/>
      <c r="F61" s="377"/>
      <c r="G61" s="377"/>
      <c r="H61" s="377"/>
      <c r="I61" s="377"/>
      <c r="J61" s="377"/>
      <c r="K61" s="377"/>
      <c r="L61" s="377"/>
      <c r="M61" s="377"/>
    </row>
    <row r="62" spans="1:13">
      <c r="A62" s="377" t="s">
        <v>321</v>
      </c>
      <c r="B62" s="377"/>
      <c r="C62" s="377"/>
      <c r="D62" s="377"/>
      <c r="E62" s="377"/>
      <c r="F62" s="377"/>
      <c r="G62" s="377"/>
      <c r="H62" s="377"/>
      <c r="I62" s="377"/>
      <c r="J62" s="377"/>
      <c r="K62" s="377"/>
      <c r="L62" s="377"/>
      <c r="M62" s="377"/>
    </row>
    <row r="63" spans="1:13">
      <c r="A63" s="377" t="s">
        <v>257</v>
      </c>
      <c r="B63" s="377"/>
      <c r="C63" s="377"/>
      <c r="D63" s="377"/>
      <c r="E63" s="377"/>
      <c r="F63" s="377"/>
      <c r="G63" s="377"/>
      <c r="H63" s="377"/>
      <c r="I63" s="377"/>
      <c r="J63" s="377"/>
      <c r="K63" s="377"/>
      <c r="L63" s="377"/>
      <c r="M63" s="377"/>
    </row>
    <row r="64" spans="1:13" ht="15.75">
      <c r="A64" s="170"/>
      <c r="B64" s="170"/>
      <c r="C64" s="28"/>
      <c r="D64" s="28"/>
      <c r="E64" s="28"/>
      <c r="F64" s="28"/>
      <c r="G64" s="28"/>
      <c r="H64" s="28"/>
      <c r="I64" s="28"/>
      <c r="J64" s="28"/>
      <c r="K64" s="28"/>
      <c r="L64" s="28"/>
      <c r="M64" s="28"/>
    </row>
    <row r="65" spans="1:13" ht="14.25">
      <c r="A65" s="326" t="s">
        <v>258</v>
      </c>
      <c r="B65" s="326"/>
      <c r="C65" s="326"/>
      <c r="D65" s="326"/>
      <c r="E65" s="326"/>
      <c r="F65" s="326"/>
      <c r="G65" s="326"/>
      <c r="H65" s="326"/>
      <c r="I65" s="326"/>
      <c r="J65" s="326"/>
      <c r="K65" s="326"/>
      <c r="L65" s="326"/>
      <c r="M65" s="326"/>
    </row>
    <row r="66" spans="1:13" ht="14.25">
      <c r="A66" s="372" t="s">
        <v>154</v>
      </c>
      <c r="B66" s="372"/>
      <c r="C66" s="372"/>
      <c r="D66" s="372"/>
      <c r="E66" s="372"/>
      <c r="F66" s="372"/>
      <c r="G66" s="372"/>
      <c r="H66" s="372"/>
      <c r="I66" s="372"/>
      <c r="J66" s="372"/>
      <c r="K66" s="372"/>
      <c r="L66" s="372"/>
      <c r="M66" s="372"/>
    </row>
    <row r="67" spans="1:13" ht="48" customHeight="1">
      <c r="B67" s="383" t="s">
        <v>252</v>
      </c>
      <c r="C67" s="384"/>
      <c r="D67" s="384"/>
      <c r="E67" s="385"/>
      <c r="F67" s="386" t="s">
        <v>259</v>
      </c>
      <c r="G67" s="387"/>
      <c r="H67" s="388"/>
      <c r="I67" s="386" t="s">
        <v>260</v>
      </c>
      <c r="J67" s="387"/>
      <c r="K67" s="388"/>
      <c r="L67" s="383" t="s">
        <v>261</v>
      </c>
      <c r="M67" s="385"/>
    </row>
    <row r="68" spans="1:13" ht="21.75" customHeight="1">
      <c r="B68" s="390" t="s">
        <v>262</v>
      </c>
      <c r="C68" s="391"/>
      <c r="D68" s="391"/>
      <c r="E68" s="392"/>
      <c r="F68" s="173" t="s">
        <v>263</v>
      </c>
      <c r="G68" s="393"/>
      <c r="H68" s="394"/>
      <c r="I68" s="174" t="s">
        <v>264</v>
      </c>
      <c r="J68" s="393"/>
      <c r="K68" s="394"/>
      <c r="L68" s="395" t="str">
        <f>IF(J69="","",(J69-J68))</f>
        <v/>
      </c>
      <c r="M68" s="396"/>
    </row>
    <row r="69" spans="1:13" ht="21.75" customHeight="1">
      <c r="B69" s="390" t="s">
        <v>265</v>
      </c>
      <c r="C69" s="391"/>
      <c r="D69" s="391"/>
      <c r="E69" s="392"/>
      <c r="F69" s="173" t="s">
        <v>266</v>
      </c>
      <c r="G69" s="393"/>
      <c r="H69" s="394"/>
      <c r="I69" s="174" t="s">
        <v>267</v>
      </c>
      <c r="J69" s="393"/>
      <c r="K69" s="394"/>
      <c r="L69" s="397"/>
      <c r="M69" s="398"/>
    </row>
    <row r="70" spans="1:13">
      <c r="A70" s="389" t="s">
        <v>268</v>
      </c>
      <c r="B70" s="389"/>
      <c r="C70" s="389"/>
      <c r="D70" s="389"/>
      <c r="E70" s="389"/>
      <c r="F70" s="389"/>
      <c r="G70" s="389"/>
      <c r="H70" s="389"/>
      <c r="I70" s="389"/>
      <c r="J70" s="389"/>
      <c r="K70" s="389"/>
      <c r="L70" s="389"/>
      <c r="M70" s="389"/>
    </row>
    <row r="71" spans="1:13" ht="15.75">
      <c r="A71" s="170"/>
      <c r="B71" s="170"/>
      <c r="C71" s="28"/>
      <c r="D71" s="28"/>
      <c r="E71" s="28"/>
      <c r="F71" s="28"/>
      <c r="G71" s="28"/>
      <c r="H71" s="28"/>
      <c r="I71" s="28"/>
      <c r="J71" s="28"/>
      <c r="K71" s="28"/>
      <c r="L71" s="28"/>
      <c r="M71" s="28"/>
    </row>
    <row r="72" spans="1:13" ht="14.25">
      <c r="A72" s="326" t="s">
        <v>269</v>
      </c>
      <c r="B72" s="326"/>
      <c r="C72" s="326"/>
      <c r="D72" s="326"/>
      <c r="E72" s="326"/>
      <c r="F72" s="326"/>
      <c r="G72" s="326"/>
      <c r="H72" s="326"/>
      <c r="I72" s="326"/>
      <c r="J72" s="326"/>
      <c r="K72" s="326"/>
      <c r="L72" s="326"/>
      <c r="M72" s="326"/>
    </row>
    <row r="73" spans="1:13" ht="14.25">
      <c r="A73" s="372" t="s">
        <v>270</v>
      </c>
      <c r="B73" s="372"/>
      <c r="C73" s="372"/>
      <c r="D73" s="372"/>
      <c r="E73" s="372"/>
      <c r="F73" s="372"/>
      <c r="G73" s="372"/>
      <c r="H73" s="372"/>
      <c r="I73" s="372"/>
      <c r="J73" s="372"/>
      <c r="K73" s="372"/>
      <c r="L73" s="372"/>
      <c r="M73" s="372"/>
    </row>
    <row r="74" spans="1:13" ht="70.5" customHeight="1">
      <c r="B74" s="383" t="s">
        <v>114</v>
      </c>
      <c r="C74" s="384"/>
      <c r="D74" s="384"/>
      <c r="E74" s="385"/>
      <c r="F74" s="383" t="s">
        <v>259</v>
      </c>
      <c r="G74" s="384"/>
      <c r="H74" s="385"/>
      <c r="I74" s="383" t="s">
        <v>271</v>
      </c>
      <c r="J74" s="384"/>
      <c r="K74" s="385"/>
      <c r="L74" s="383" t="s">
        <v>272</v>
      </c>
      <c r="M74" s="385"/>
    </row>
    <row r="75" spans="1:13" ht="33.75" customHeight="1">
      <c r="B75" s="390" t="s">
        <v>273</v>
      </c>
      <c r="C75" s="391"/>
      <c r="D75" s="391"/>
      <c r="E75" s="392"/>
      <c r="F75" s="173" t="s">
        <v>263</v>
      </c>
      <c r="G75" s="393"/>
      <c r="H75" s="394"/>
      <c r="I75" s="174" t="s">
        <v>266</v>
      </c>
      <c r="J75" s="393"/>
      <c r="K75" s="394"/>
      <c r="L75" s="401" t="str">
        <f>IF(J75="","",(J75-G75))</f>
        <v/>
      </c>
      <c r="M75" s="394"/>
    </row>
    <row r="76" spans="1:13" ht="21.75" customHeight="1">
      <c r="B76" s="402" t="s">
        <v>274</v>
      </c>
      <c r="C76" s="403"/>
      <c r="D76" s="403"/>
      <c r="E76" s="404"/>
      <c r="F76" s="173" t="s">
        <v>275</v>
      </c>
      <c r="G76" s="410" t="s">
        <v>276</v>
      </c>
      <c r="H76" s="410"/>
      <c r="I76" s="410"/>
      <c r="J76" s="410"/>
      <c r="K76" s="410"/>
      <c r="L76" s="410"/>
      <c r="M76" s="411"/>
    </row>
    <row r="77" spans="1:13" ht="21.75" customHeight="1">
      <c r="B77" s="405"/>
      <c r="C77" s="328"/>
      <c r="D77" s="328"/>
      <c r="E77" s="406"/>
      <c r="F77" s="173" t="s">
        <v>275</v>
      </c>
      <c r="G77" s="410" t="s">
        <v>277</v>
      </c>
      <c r="H77" s="410"/>
      <c r="I77" s="410"/>
      <c r="J77" s="410"/>
      <c r="K77" s="410"/>
      <c r="L77" s="410"/>
      <c r="M77" s="411"/>
    </row>
    <row r="78" spans="1:13" ht="21.75" customHeight="1">
      <c r="B78" s="407"/>
      <c r="C78" s="408"/>
      <c r="D78" s="408"/>
      <c r="E78" s="409"/>
      <c r="F78" s="173" t="s">
        <v>275</v>
      </c>
      <c r="G78" s="410" t="s">
        <v>278</v>
      </c>
      <c r="H78" s="410"/>
      <c r="I78" s="410"/>
      <c r="J78" s="410"/>
      <c r="K78" s="410"/>
      <c r="L78" s="410"/>
      <c r="M78" s="411"/>
    </row>
    <row r="79" spans="1:13" ht="89.25" customHeight="1">
      <c r="A79" s="39"/>
      <c r="B79" s="390" t="s">
        <v>279</v>
      </c>
      <c r="C79" s="391"/>
      <c r="D79" s="391"/>
      <c r="E79" s="392"/>
      <c r="F79" s="390" t="s">
        <v>293</v>
      </c>
      <c r="G79" s="391"/>
      <c r="H79" s="391"/>
      <c r="I79" s="391"/>
      <c r="J79" s="391"/>
      <c r="K79" s="391"/>
      <c r="L79" s="391"/>
      <c r="M79" s="392"/>
    </row>
    <row r="80" spans="1:13">
      <c r="A80" s="399" t="s">
        <v>280</v>
      </c>
      <c r="B80" s="399"/>
      <c r="C80" s="399"/>
      <c r="D80" s="399"/>
      <c r="E80" s="399"/>
      <c r="F80" s="399"/>
      <c r="G80" s="399"/>
      <c r="H80" s="399"/>
      <c r="I80" s="399"/>
      <c r="J80" s="399"/>
      <c r="K80" s="399"/>
      <c r="L80" s="399"/>
      <c r="M80" s="399"/>
    </row>
    <row r="81" spans="1:13">
      <c r="A81" s="400" t="s">
        <v>281</v>
      </c>
      <c r="B81" s="400"/>
      <c r="C81" s="400"/>
      <c r="D81" s="400"/>
      <c r="E81" s="400"/>
      <c r="F81" s="400"/>
      <c r="G81" s="400"/>
      <c r="H81" s="400"/>
      <c r="I81" s="400"/>
      <c r="J81" s="400"/>
      <c r="K81" s="400"/>
      <c r="L81" s="400"/>
      <c r="M81" s="400"/>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A65:M65"/>
    <mergeCell ref="A66:M66"/>
    <mergeCell ref="B67:E67"/>
    <mergeCell ref="F67:H67"/>
    <mergeCell ref="I67:K67"/>
    <mergeCell ref="L67:M67"/>
    <mergeCell ref="B59:E59"/>
    <mergeCell ref="B60:E60"/>
    <mergeCell ref="A61:M61"/>
    <mergeCell ref="A62:M62"/>
    <mergeCell ref="A63:M63"/>
    <mergeCell ref="F60:H60"/>
    <mergeCell ref="I60:K60"/>
    <mergeCell ref="L60:M60"/>
    <mergeCell ref="F59:H59"/>
    <mergeCell ref="I59:K59"/>
    <mergeCell ref="L59:M59"/>
    <mergeCell ref="B47:M52"/>
    <mergeCell ref="A54:L54"/>
    <mergeCell ref="A56:M56"/>
    <mergeCell ref="A57:M57"/>
    <mergeCell ref="F58:H58"/>
    <mergeCell ref="I58:K58"/>
    <mergeCell ref="L58:M58"/>
    <mergeCell ref="B58:E58"/>
    <mergeCell ref="A46:M46"/>
    <mergeCell ref="A26:M26"/>
    <mergeCell ref="A27:M27"/>
    <mergeCell ref="A28:M28"/>
    <mergeCell ref="A29:M29"/>
    <mergeCell ref="A31:M31"/>
    <mergeCell ref="A32:M32"/>
    <mergeCell ref="B33:M33"/>
    <mergeCell ref="A35:M35"/>
    <mergeCell ref="B36:M36"/>
    <mergeCell ref="A38:M38"/>
    <mergeCell ref="B39:M44"/>
    <mergeCell ref="A22:M22"/>
    <mergeCell ref="A23:M23"/>
    <mergeCell ref="A24:M24"/>
    <mergeCell ref="H10:M10"/>
    <mergeCell ref="E11:G11"/>
    <mergeCell ref="H11:M11"/>
    <mergeCell ref="E12:G12"/>
    <mergeCell ref="H12:L12"/>
    <mergeCell ref="A15:M15"/>
    <mergeCell ref="E9:G9"/>
    <mergeCell ref="H9:M9"/>
    <mergeCell ref="A17:M17"/>
    <mergeCell ref="A18:M18"/>
    <mergeCell ref="A20:M20"/>
    <mergeCell ref="A2:M2"/>
    <mergeCell ref="A3:G3"/>
    <mergeCell ref="K4:M4"/>
    <mergeCell ref="K5:M5"/>
    <mergeCell ref="A7:M7"/>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showGridLines="0" view="pageBreakPreview" zoomScaleNormal="100" zoomScaleSheetLayoutView="100" workbookViewId="0">
      <selection activeCell="M3" sqref="M3"/>
    </sheetView>
  </sheetViews>
  <sheetFormatPr defaultRowHeight="13.5"/>
  <cols>
    <col min="11" max="11" width="6.125" customWidth="1"/>
  </cols>
  <sheetData>
    <row r="1" spans="1:11" ht="14.25">
      <c r="A1" s="175" t="s">
        <v>284</v>
      </c>
    </row>
    <row r="3" spans="1:11" ht="87" customHeight="1">
      <c r="A3" s="412" t="s">
        <v>317</v>
      </c>
      <c r="B3" s="412"/>
      <c r="C3" s="412"/>
      <c r="D3" s="412"/>
      <c r="E3" s="412"/>
      <c r="F3" s="412"/>
      <c r="G3" s="412"/>
      <c r="H3" s="412"/>
      <c r="I3" s="412"/>
      <c r="J3" s="412"/>
      <c r="K3" s="412"/>
    </row>
    <row r="5" spans="1:11">
      <c r="A5" s="39" t="s">
        <v>285</v>
      </c>
    </row>
  </sheetData>
  <mergeCells count="1">
    <mergeCell ref="A3:K3"/>
  </mergeCells>
  <phoneticPr fontId="13"/>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5"/>
  <cols>
    <col min="1" max="16384" width="9" style="39"/>
  </cols>
  <sheetData>
    <row r="1" spans="1:13" ht="14.25">
      <c r="A1" s="175" t="s">
        <v>282</v>
      </c>
    </row>
    <row r="2" spans="1:13" ht="122.25" customHeight="1">
      <c r="A2" s="413" t="s">
        <v>318</v>
      </c>
      <c r="B2" s="413"/>
      <c r="C2" s="413"/>
      <c r="D2" s="413"/>
      <c r="E2" s="413"/>
      <c r="F2" s="413"/>
      <c r="G2" s="413"/>
      <c r="H2" s="413"/>
      <c r="I2" s="413"/>
      <c r="J2" s="413"/>
      <c r="K2" s="413"/>
      <c r="L2" s="413"/>
      <c r="M2" s="413"/>
    </row>
    <row r="4" spans="1:13">
      <c r="A4" s="39" t="s">
        <v>283</v>
      </c>
    </row>
  </sheetData>
  <mergeCells count="1">
    <mergeCell ref="A2:M2"/>
  </mergeCells>
  <phoneticPr fontId="13"/>
  <pageMargins left="0.7" right="0.7" top="0.75" bottom="0.75" header="0.3" footer="0.3"/>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80"/>
  <sheetViews>
    <sheetView showGridLines="0" tabSelected="1" view="pageBreakPreview" zoomScale="80" zoomScaleNormal="80" zoomScaleSheetLayoutView="80" workbookViewId="0">
      <selection activeCell="H3" sqref="H3"/>
    </sheetView>
  </sheetViews>
  <sheetFormatPr defaultColWidth="4.625" defaultRowHeight="11.25"/>
  <cols>
    <col min="1" max="1" width="8.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08"/>
      <c r="C1" s="209"/>
      <c r="D1" s="209"/>
      <c r="E1" s="209"/>
      <c r="F1" s="209"/>
      <c r="G1" s="209"/>
      <c r="H1" s="209"/>
      <c r="L1" s="8"/>
    </row>
    <row r="2" spans="1:12" ht="42.75" customHeight="1">
      <c r="A2" s="210" t="s">
        <v>16</v>
      </c>
      <c r="B2" s="210"/>
      <c r="C2" s="211"/>
      <c r="D2" s="211"/>
      <c r="E2" s="211"/>
      <c r="F2" s="211"/>
      <c r="G2" s="211"/>
      <c r="H2" s="211"/>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12" t="s">
        <v>297</v>
      </c>
      <c r="H5" s="213"/>
    </row>
    <row r="6" spans="1:12" ht="19.350000000000001" customHeight="1">
      <c r="A6" s="9"/>
      <c r="B6" s="10"/>
      <c r="C6" s="11"/>
      <c r="D6" s="11"/>
      <c r="E6" s="10"/>
      <c r="F6" s="10"/>
      <c r="G6" s="12" t="s">
        <v>27</v>
      </c>
      <c r="H6" s="184"/>
    </row>
    <row r="7" spans="1:12" ht="19.350000000000001" customHeight="1">
      <c r="A7" s="9"/>
      <c r="B7" s="10"/>
      <c r="C7" s="11"/>
      <c r="D7" s="11"/>
      <c r="E7" s="10"/>
      <c r="F7" s="10"/>
      <c r="G7" s="214" t="s">
        <v>4</v>
      </c>
      <c r="H7" s="214"/>
    </row>
    <row r="8" spans="1:12" ht="19.350000000000001" customHeight="1">
      <c r="A8" s="9"/>
      <c r="B8" s="10"/>
      <c r="C8" s="11"/>
      <c r="D8" s="11"/>
      <c r="E8" s="10"/>
      <c r="F8" s="10"/>
      <c r="G8" s="12" t="s">
        <v>287</v>
      </c>
      <c r="H8" s="202"/>
    </row>
    <row r="9" spans="1:12" ht="19.350000000000001" customHeight="1">
      <c r="A9" s="9"/>
      <c r="B9" s="10"/>
      <c r="C9" s="11"/>
      <c r="D9" s="11"/>
      <c r="E9" s="10"/>
      <c r="F9" s="10"/>
      <c r="G9" s="214" t="s">
        <v>288</v>
      </c>
      <c r="H9" s="214"/>
    </row>
    <row r="10" spans="1:12" ht="19.5" customHeight="1">
      <c r="A10" s="9"/>
      <c r="B10" s="10"/>
      <c r="C10" s="11"/>
      <c r="D10" s="11"/>
      <c r="E10" s="10"/>
      <c r="F10" s="10"/>
      <c r="G10" s="3" t="s">
        <v>286</v>
      </c>
      <c r="H10" s="182"/>
    </row>
    <row r="11" spans="1:12" ht="30.75" customHeight="1">
      <c r="A11" s="9"/>
      <c r="B11" s="10"/>
      <c r="C11" s="11"/>
      <c r="D11" s="11"/>
      <c r="E11" s="10"/>
      <c r="F11" s="10"/>
      <c r="G11" s="215" t="s">
        <v>334</v>
      </c>
      <c r="H11" s="214"/>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22" t="s">
        <v>10</v>
      </c>
      <c r="B20" s="216" t="s">
        <v>0</v>
      </c>
      <c r="C20" s="224" t="s">
        <v>11</v>
      </c>
      <c r="D20" s="226" t="s">
        <v>12</v>
      </c>
      <c r="E20" s="228" t="s">
        <v>5</v>
      </c>
      <c r="F20" s="216" t="s">
        <v>13</v>
      </c>
      <c r="G20" s="216" t="s">
        <v>14</v>
      </c>
      <c r="H20" s="218" t="s">
        <v>15</v>
      </c>
    </row>
    <row r="21" spans="1:8" s="17" customFormat="1" ht="29.25" customHeight="1" thickBot="1">
      <c r="A21" s="223"/>
      <c r="B21" s="217"/>
      <c r="C21" s="225"/>
      <c r="D21" s="227"/>
      <c r="E21" s="229"/>
      <c r="F21" s="217"/>
      <c r="G21" s="217"/>
      <c r="H21" s="219"/>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20" t="s">
        <v>1</v>
      </c>
      <c r="B32" s="221"/>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dataValidation imeMode="halfAlpha" allowBlank="1" showInputMessage="1" showErrorMessage="1" sqref="IV22:IV31"/>
    <dataValidation type="list" allowBlank="1" showInputMessage="1" showErrorMessage="1" promptTitle="選択してください" prompt="選択してください" sqref="IU22:IU31">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dataValidation imeMode="halfAlpha" allowBlank="1" showInputMessage="1" showErrorMessage="1" prompt="課税事業者は、消費税抜きの金額を計上してください。免税事業者および簡易課税事業者は、消費税込みの金額を計上することも可能です。" sqref="D22:D31"/>
    <dataValidation allowBlank="1" showInputMessage="1" showErrorMessage="1" prompt="支出内容がわかるように具体的に内容を入力してください" sqref="H22:H31"/>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dataValidation allowBlank="1" showInputMessage="1" showErrorMessage="1" prompt="請求書等に記載の名称を正確に記入してください。（株式会社→（株）などの略称は可）" sqref="G22:G31"/>
    <dataValidation type="list" showInputMessage="1" showErrorMessage="1" sqref="H10">
      <formula1>"課税事業者,免税事業者,簡易課税事業者,２割特例"</formula1>
    </dataValidation>
    <dataValidation type="list" allowBlank="1" showInputMessage="1" showErrorMessage="1" sqref="B22:B31">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2"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875" customWidth="1"/>
  </cols>
  <sheetData>
    <row r="1" spans="1:13" ht="17.100000000000001" customHeight="1">
      <c r="A1" s="39" t="s">
        <v>30</v>
      </c>
      <c r="B1" s="39"/>
      <c r="C1" s="39"/>
      <c r="D1" s="39"/>
      <c r="E1" s="39"/>
      <c r="F1" s="272" t="s">
        <v>294</v>
      </c>
      <c r="G1" s="272"/>
      <c r="H1" s="272"/>
      <c r="I1" s="272"/>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65</v>
      </c>
      <c r="M1" s="179" t="str">
        <f>ExpenseCategoryList!E39</f>
        <v>2/3</v>
      </c>
    </row>
    <row r="2" spans="1:13" ht="17.100000000000001" customHeight="1">
      <c r="A2" s="273" t="s">
        <v>18</v>
      </c>
      <c r="B2" s="273"/>
      <c r="C2" s="273"/>
      <c r="D2" s="273"/>
      <c r="E2" s="273"/>
      <c r="F2" s="273"/>
      <c r="G2" s="273"/>
      <c r="H2" s="273"/>
      <c r="I2" s="273"/>
    </row>
    <row r="3" spans="1:13" ht="17.100000000000001" customHeight="1">
      <c r="A3" s="177"/>
      <c r="B3" s="177"/>
      <c r="C3" s="177"/>
      <c r="D3" s="177"/>
      <c r="E3" s="274" t="s">
        <v>19</v>
      </c>
      <c r="F3" s="274"/>
      <c r="G3" s="275" t="str">
        <f>IF(経費支出管理表!H3="","",経費支出管理表!H3)</f>
        <v/>
      </c>
      <c r="H3" s="275"/>
      <c r="I3" s="275"/>
    </row>
    <row r="4" spans="1:13" ht="17.100000000000001" customHeight="1">
      <c r="A4" s="177"/>
      <c r="B4" s="177"/>
      <c r="C4" s="177"/>
      <c r="D4" s="177"/>
      <c r="E4" s="281" t="s">
        <v>54</v>
      </c>
      <c r="F4" s="281"/>
      <c r="G4" s="275" t="str">
        <f>IF(経費支出管理表!H4="","",経費支出管理表!H4)</f>
        <v/>
      </c>
      <c r="H4" s="275"/>
      <c r="I4" s="275"/>
    </row>
    <row r="5" spans="1:13" ht="17.100000000000001" customHeight="1">
      <c r="A5" s="39"/>
      <c r="B5" s="39"/>
      <c r="C5" s="39"/>
      <c r="D5" s="39"/>
      <c r="E5" s="39"/>
      <c r="F5" s="40"/>
      <c r="G5" s="39"/>
      <c r="H5" s="41"/>
      <c r="I5" s="42" t="s">
        <v>20</v>
      </c>
    </row>
    <row r="6" spans="1:13" ht="21" customHeight="1">
      <c r="A6" s="264" t="s">
        <v>21</v>
      </c>
      <c r="B6" s="265"/>
      <c r="C6" s="265"/>
      <c r="D6" s="279"/>
      <c r="E6" s="264" t="s">
        <v>22</v>
      </c>
      <c r="F6" s="265"/>
      <c r="G6" s="265"/>
      <c r="H6" s="266"/>
      <c r="I6" s="267"/>
    </row>
    <row r="7" spans="1:13" ht="21" customHeight="1">
      <c r="A7" s="268"/>
      <c r="B7" s="269"/>
      <c r="C7" s="269"/>
      <c r="D7" s="280"/>
      <c r="E7" s="268"/>
      <c r="F7" s="269"/>
      <c r="G7" s="269"/>
      <c r="H7" s="270"/>
      <c r="I7" s="271"/>
    </row>
    <row r="8" spans="1:13" ht="17.100000000000001" customHeight="1">
      <c r="A8" s="276" t="s">
        <v>23</v>
      </c>
      <c r="B8" s="277"/>
      <c r="C8" s="277"/>
      <c r="D8" s="278"/>
      <c r="E8" s="234">
        <f>SUMIF(経費支出管理表!$B$22:$B$31,"１．機械装置等費",経費支出管理表!$D$22:$D$31)</f>
        <v>0</v>
      </c>
      <c r="F8" s="235"/>
      <c r="G8" s="235"/>
      <c r="H8" s="235"/>
      <c r="I8" s="236"/>
    </row>
    <row r="9" spans="1:13" ht="17.100000000000001" customHeight="1">
      <c r="A9" s="276" t="s">
        <v>24</v>
      </c>
      <c r="B9" s="277"/>
      <c r="C9" s="277"/>
      <c r="D9" s="278"/>
      <c r="E9" s="234">
        <f>SUMIF(経費支出管理表!$B$22:$B$31,"２．広報費",経費支出管理表!$D$22:$D$31)</f>
        <v>0</v>
      </c>
      <c r="F9" s="235"/>
      <c r="G9" s="235"/>
      <c r="H9" s="235"/>
      <c r="I9" s="236"/>
    </row>
    <row r="10" spans="1:13" ht="17.100000000000001" customHeight="1">
      <c r="A10" s="249" t="s">
        <v>31</v>
      </c>
      <c r="B10" s="282"/>
      <c r="C10" s="282"/>
      <c r="D10" s="283"/>
      <c r="E10" s="234">
        <f>SUMIF(経費支出管理表!$B$22:$B$31,"３．ウェブサイト関連費",経費支出管理表!$D$22:$D$31)</f>
        <v>0</v>
      </c>
      <c r="F10" s="235"/>
      <c r="G10" s="235"/>
      <c r="H10" s="235"/>
      <c r="I10" s="236"/>
    </row>
    <row r="11" spans="1:13" ht="17.100000000000001" customHeight="1">
      <c r="A11" s="249" t="s">
        <v>32</v>
      </c>
      <c r="B11" s="250"/>
      <c r="C11" s="250"/>
      <c r="D11" s="251"/>
      <c r="E11" s="234">
        <f>SUMIF(経費支出管理表!$B$22:$B$31,"４．展示会等出展費",経費支出管理表!$D$22:$D$31)</f>
        <v>0</v>
      </c>
      <c r="F11" s="235"/>
      <c r="G11" s="235"/>
      <c r="H11" s="235"/>
      <c r="I11" s="236"/>
    </row>
    <row r="12" spans="1:13" ht="17.100000000000001" customHeight="1">
      <c r="A12" s="249" t="s">
        <v>33</v>
      </c>
      <c r="B12" s="250"/>
      <c r="C12" s="250"/>
      <c r="D12" s="251"/>
      <c r="E12" s="234">
        <f>SUMIF(経費支出管理表!$B$22:$B$31,"５．旅費",経費支出管理表!$D$22:$D$31)</f>
        <v>0</v>
      </c>
      <c r="F12" s="235"/>
      <c r="G12" s="235"/>
      <c r="H12" s="235"/>
      <c r="I12" s="236"/>
    </row>
    <row r="13" spans="1:13" ht="17.100000000000001" customHeight="1">
      <c r="A13" s="249" t="s">
        <v>34</v>
      </c>
      <c r="B13" s="250"/>
      <c r="C13" s="250"/>
      <c r="D13" s="251"/>
      <c r="E13" s="234">
        <f>SUMIF(経費支出管理表!$B$22:$B$31,"６．開発費",経費支出管理表!$D$22:$D$31)</f>
        <v>0</v>
      </c>
      <c r="F13" s="235"/>
      <c r="G13" s="235"/>
      <c r="H13" s="235"/>
      <c r="I13" s="236"/>
    </row>
    <row r="14" spans="1:13" ht="17.100000000000001" customHeight="1">
      <c r="A14" s="249" t="s">
        <v>35</v>
      </c>
      <c r="B14" s="250"/>
      <c r="C14" s="250"/>
      <c r="D14" s="251"/>
      <c r="E14" s="234">
        <f>SUMIF(経費支出管理表!$B$22:$B$31,"７．資料購入費",経費支出管理表!$D$22:$D$31)</f>
        <v>0</v>
      </c>
      <c r="F14" s="235"/>
      <c r="G14" s="235"/>
      <c r="H14" s="235"/>
      <c r="I14" s="236"/>
    </row>
    <row r="15" spans="1:13" ht="17.100000000000001" customHeight="1">
      <c r="A15" s="249" t="s">
        <v>36</v>
      </c>
      <c r="B15" s="250"/>
      <c r="C15" s="250"/>
      <c r="D15" s="251"/>
      <c r="E15" s="234">
        <f>SUMIF(経費支出管理表!$B$22:$B$31,"８．雑役務費",経費支出管理表!$D$22:$D$31)</f>
        <v>0</v>
      </c>
      <c r="F15" s="235"/>
      <c r="G15" s="235"/>
      <c r="H15" s="235"/>
      <c r="I15" s="236"/>
    </row>
    <row r="16" spans="1:13" ht="17.100000000000001" customHeight="1">
      <c r="A16" s="249" t="s">
        <v>37</v>
      </c>
      <c r="B16" s="250"/>
      <c r="C16" s="250"/>
      <c r="D16" s="251"/>
      <c r="E16" s="234">
        <f>SUMIF(経費支出管理表!$B$22:$B$31,"９．借料",経費支出管理表!$D$22:$D$31)</f>
        <v>0</v>
      </c>
      <c r="F16" s="235"/>
      <c r="G16" s="235"/>
      <c r="H16" s="235"/>
      <c r="I16" s="236"/>
    </row>
    <row r="17" spans="1:16" ht="17.100000000000001" customHeight="1">
      <c r="A17" s="249" t="s">
        <v>38</v>
      </c>
      <c r="B17" s="250"/>
      <c r="C17" s="250"/>
      <c r="D17" s="251"/>
      <c r="E17" s="234">
        <f>SUMIF(経費支出管理表!$B$22:$B$31,"10．設備処分費",経費支出管理表!$D$22:$D$31)</f>
        <v>0</v>
      </c>
      <c r="F17" s="235"/>
      <c r="G17" s="235"/>
      <c r="H17" s="235"/>
      <c r="I17" s="236"/>
    </row>
    <row r="18" spans="1:16" ht="17.100000000000001" customHeight="1" thickBot="1">
      <c r="A18" s="310" t="s">
        <v>39</v>
      </c>
      <c r="B18" s="311"/>
      <c r="C18" s="311"/>
      <c r="D18" s="312"/>
      <c r="E18" s="313">
        <f>SUMIF(経費支出管理表!$B$22:$B$31,"11．委託・外注費",経費支出管理表!$D$22:$D$31)</f>
        <v>0</v>
      </c>
      <c r="F18" s="314"/>
      <c r="G18" s="314"/>
      <c r="H18" s="314"/>
      <c r="I18" s="315"/>
    </row>
    <row r="19" spans="1:16" ht="17.100000000000001" customHeight="1" thickTop="1" thickBot="1">
      <c r="A19" s="237" t="s">
        <v>40</v>
      </c>
      <c r="B19" s="238"/>
      <c r="C19" s="238"/>
      <c r="D19" s="239"/>
      <c r="E19" s="240">
        <f>SUM(E8:I9)+SUM(E11:I18)</f>
        <v>0</v>
      </c>
      <c r="F19" s="241"/>
      <c r="G19" s="241"/>
      <c r="H19" s="241"/>
      <c r="I19" s="242"/>
    </row>
    <row r="20" spans="1:16" ht="17.100000000000001" customHeight="1" thickTop="1" thickBot="1">
      <c r="A20" s="237" t="s">
        <v>41</v>
      </c>
      <c r="B20" s="238"/>
      <c r="C20" s="238"/>
      <c r="D20" s="239"/>
      <c r="E20" s="240">
        <f>E10</f>
        <v>0</v>
      </c>
      <c r="F20" s="241"/>
      <c r="G20" s="241"/>
      <c r="H20" s="241"/>
      <c r="I20" s="242"/>
    </row>
    <row r="21" spans="1:16" ht="17.100000000000001" customHeight="1" thickTop="1" thickBot="1">
      <c r="A21" s="252" t="s">
        <v>42</v>
      </c>
      <c r="B21" s="253"/>
      <c r="C21" s="253"/>
      <c r="D21" s="254"/>
      <c r="E21" s="240">
        <f>SUM(E8:I18)</f>
        <v>0</v>
      </c>
      <c r="F21" s="308"/>
      <c r="G21" s="308"/>
      <c r="H21" s="308"/>
      <c r="I21" s="309"/>
    </row>
    <row r="22" spans="1:16" ht="17.100000000000001" customHeight="1" thickTop="1">
      <c r="A22" s="299" t="s">
        <v>43</v>
      </c>
      <c r="B22" s="305"/>
      <c r="C22" s="305"/>
      <c r="D22" s="306"/>
      <c r="E22" s="243"/>
      <c r="F22" s="244"/>
      <c r="G22" s="244"/>
      <c r="H22" s="244"/>
      <c r="I22" s="245"/>
    </row>
    <row r="23" spans="1:16" ht="17.100000000000001" customHeight="1" thickBot="1">
      <c r="A23" s="43" t="s">
        <v>25</v>
      </c>
      <c r="B23" s="26"/>
      <c r="C23" s="307" t="s">
        <v>26</v>
      </c>
      <c r="D23" s="307"/>
      <c r="E23" s="246"/>
      <c r="F23" s="247"/>
      <c r="G23" s="247"/>
      <c r="H23" s="247"/>
      <c r="I23" s="248"/>
      <c r="J23" s="44"/>
      <c r="K23" s="57" t="s">
        <v>295</v>
      </c>
      <c r="L23" s="58" t="s">
        <v>56</v>
      </c>
      <c r="M23" s="58" t="s">
        <v>57</v>
      </c>
      <c r="N23" s="59" t="s">
        <v>60</v>
      </c>
      <c r="O23" s="59"/>
      <c r="P23" s="46"/>
    </row>
    <row r="24" spans="1:16" ht="17.100000000000001" customHeight="1" thickTop="1" thickBot="1">
      <c r="A24" s="255" t="s">
        <v>312</v>
      </c>
      <c r="B24" s="256"/>
      <c r="C24" s="256"/>
      <c r="D24" s="257"/>
      <c r="E24" s="231"/>
      <c r="F24" s="232"/>
      <c r="G24" s="232"/>
      <c r="H24" s="232"/>
      <c r="I24" s="233"/>
      <c r="K24" s="60" t="str">
        <f>ExpenseCategoryList!E29</f>
        <v>×</v>
      </c>
      <c r="L24" s="61">
        <f>IF(AP18=AR18,ExpenseCategoryList!I14,"")</f>
        <v>0</v>
      </c>
      <c r="M24" s="62" t="str">
        <f>ExpenseCategoryList!J38</f>
        <v>0.00%</v>
      </c>
      <c r="N24" s="47">
        <f>ExpenseCategoryList!I29</f>
        <v>0</v>
      </c>
      <c r="O24" s="48" t="s">
        <v>58</v>
      </c>
      <c r="P24" s="47">
        <f>ExpenseCategoryList!G29</f>
        <v>0</v>
      </c>
    </row>
    <row r="25" spans="1:16" ht="17.100000000000001" customHeight="1" thickTop="1" thickBot="1">
      <c r="A25" s="255" t="s">
        <v>313</v>
      </c>
      <c r="B25" s="256"/>
      <c r="C25" s="256"/>
      <c r="D25" s="257"/>
      <c r="E25" s="261">
        <f>ExpenseCategoryList!H40</f>
        <v>0</v>
      </c>
      <c r="F25" s="262"/>
      <c r="G25" s="262"/>
      <c r="H25" s="262"/>
      <c r="I25" s="263"/>
      <c r="K25" s="50" t="str">
        <f>ExpenseCategoryList!E31</f>
        <v>〇</v>
      </c>
      <c r="L25" s="61">
        <f>IF(AP18=AR18,ExpenseCategoryList!I18,"")</f>
        <v>0</v>
      </c>
      <c r="M25" s="51" t="str">
        <f>ExpenseCategoryList!J40</f>
        <v/>
      </c>
      <c r="N25" s="52"/>
      <c r="O25" s="53"/>
      <c r="P25" s="52"/>
    </row>
    <row r="26" spans="1:16" ht="17.100000000000001" customHeight="1" thickTop="1" thickBot="1">
      <c r="A26" s="258" t="s">
        <v>44</v>
      </c>
      <c r="B26" s="259"/>
      <c r="C26" s="259"/>
      <c r="D26" s="260"/>
      <c r="E26" s="261">
        <f>SUM(E24:I25)+ExpenseCategoryList!J22</f>
        <v>0</v>
      </c>
      <c r="F26" s="262"/>
      <c r="G26" s="262"/>
      <c r="H26" s="262"/>
      <c r="I26" s="263"/>
      <c r="J26" t="str">
        <f>ExpenseCategoryList!E47</f>
        <v/>
      </c>
      <c r="K26" s="56"/>
      <c r="L26" s="61"/>
      <c r="M26" s="51"/>
      <c r="N26" s="52"/>
      <c r="O26" s="53"/>
      <c r="P26" s="52"/>
    </row>
    <row r="27" spans="1:16" ht="30" customHeight="1" thickTop="1" thickBot="1">
      <c r="A27" s="258" t="s">
        <v>45</v>
      </c>
      <c r="B27" s="259"/>
      <c r="C27" s="259"/>
      <c r="D27" s="260"/>
      <c r="E27" s="261">
        <f>経費支出管理表!H8</f>
        <v>0</v>
      </c>
      <c r="F27" s="262"/>
      <c r="G27" s="262"/>
      <c r="H27" s="262"/>
      <c r="I27" s="263"/>
      <c r="K27" s="49"/>
      <c r="L27" s="49"/>
      <c r="M27" s="49"/>
      <c r="N27" s="54"/>
      <c r="O27" s="54"/>
      <c r="P27" s="54"/>
    </row>
    <row r="28" spans="1:16" ht="17.100000000000001" customHeight="1" thickTop="1" thickBot="1">
      <c r="A28" s="258" t="s">
        <v>46</v>
      </c>
      <c r="B28" s="259"/>
      <c r="C28" s="259"/>
      <c r="D28" s="260"/>
      <c r="E28" s="261">
        <f>IF(E26&lt;=E27,E26,E27)</f>
        <v>0</v>
      </c>
      <c r="F28" s="262"/>
      <c r="G28" s="262"/>
      <c r="H28" s="262"/>
      <c r="I28" s="263"/>
      <c r="K28" s="49"/>
      <c r="L28" s="49"/>
      <c r="M28" s="49"/>
      <c r="N28" s="52"/>
      <c r="O28" s="55"/>
      <c r="P28" s="52"/>
    </row>
    <row r="29" spans="1:16" ht="17.100000000000001" customHeight="1" thickTop="1" thickBot="1">
      <c r="A29" s="289" t="s">
        <v>47</v>
      </c>
      <c r="B29" s="290"/>
      <c r="C29" s="290"/>
      <c r="D29" s="291"/>
      <c r="E29" s="292">
        <f>IF(別紙4収益納付!G20="",0,別紙4収益納付!G20)</f>
        <v>0</v>
      </c>
      <c r="F29" s="292"/>
      <c r="G29" s="292"/>
      <c r="H29" s="292"/>
      <c r="I29" s="292"/>
      <c r="K29" s="49"/>
      <c r="L29" s="49"/>
      <c r="M29" s="49"/>
      <c r="N29" s="51"/>
      <c r="O29" s="51"/>
      <c r="P29" s="51"/>
    </row>
    <row r="30" spans="1:16" ht="17.100000000000001" customHeight="1" thickTop="1" thickBot="1">
      <c r="A30" s="258" t="s">
        <v>48</v>
      </c>
      <c r="B30" s="293"/>
      <c r="C30" s="293"/>
      <c r="D30" s="294"/>
      <c r="E30" s="295">
        <f>E28-E29</f>
        <v>0</v>
      </c>
      <c r="F30" s="295"/>
      <c r="G30" s="295"/>
      <c r="H30" s="295"/>
      <c r="I30" s="295"/>
      <c r="K30" s="50" t="str">
        <f>ExpenseCategoryList!E33</f>
        <v>〇</v>
      </c>
      <c r="L30" s="61">
        <f>IF(N24=P24,ExpenseCategoryList!I22,"")</f>
        <v>0</v>
      </c>
      <c r="M30" s="58" t="s">
        <v>59</v>
      </c>
    </row>
    <row r="31" spans="1:16" ht="17.100000000000001" customHeight="1" thickTop="1">
      <c r="A31" s="299" t="s">
        <v>49</v>
      </c>
      <c r="B31" s="300"/>
      <c r="C31" s="300"/>
      <c r="D31" s="301"/>
      <c r="E31" s="284" t="str">
        <f>IF(OR(E27="",E27=0),"いいえ",IF(E25&lt;=(E26/4),"はい","いいえ"))</f>
        <v>いいえ</v>
      </c>
      <c r="F31" s="285"/>
      <c r="G31" s="285"/>
      <c r="H31" s="285"/>
      <c r="I31" s="286"/>
      <c r="K31" s="50" t="str">
        <f>ExpenseCategoryList!E34</f>
        <v>×</v>
      </c>
      <c r="L31" s="51"/>
      <c r="M31" s="51" t="str">
        <f>ExpenseCategoryList!J42</f>
        <v/>
      </c>
    </row>
    <row r="32" spans="1:16" ht="17.100000000000001" customHeight="1">
      <c r="A32" s="302"/>
      <c r="B32" s="303"/>
      <c r="C32" s="303"/>
      <c r="D32" s="304"/>
      <c r="E32" s="296" t="s">
        <v>50</v>
      </c>
      <c r="F32" s="297"/>
      <c r="G32" s="297"/>
      <c r="H32" s="297"/>
      <c r="I32" s="298"/>
      <c r="K32" s="49"/>
      <c r="L32" s="49"/>
      <c r="M32" s="49"/>
    </row>
    <row r="33" spans="1:14" ht="17.25">
      <c r="A33" s="287" t="s">
        <v>51</v>
      </c>
      <c r="B33" s="287"/>
      <c r="C33" s="287"/>
      <c r="D33" s="287"/>
      <c r="E33" s="287"/>
      <c r="F33" s="287"/>
      <c r="G33" s="287"/>
      <c r="H33" s="287"/>
      <c r="I33" s="287"/>
      <c r="K33" s="118" t="s">
        <v>109</v>
      </c>
      <c r="L33" s="121">
        <f>E28</f>
        <v>0</v>
      </c>
      <c r="M33" s="119" t="s">
        <v>93</v>
      </c>
      <c r="N33" s="120" t="str">
        <f xml:space="preserve"> ExpenseCategoryList!E40</f>
        <v>２／３</v>
      </c>
    </row>
    <row r="34" spans="1:14" ht="54.6" customHeight="1">
      <c r="A34" s="288" t="s">
        <v>52</v>
      </c>
      <c r="B34" s="288"/>
      <c r="C34" s="288"/>
      <c r="D34" s="288"/>
      <c r="E34" s="288"/>
      <c r="F34" s="288"/>
      <c r="G34" s="288"/>
      <c r="H34" s="288"/>
      <c r="I34" s="288"/>
      <c r="K34" s="183" t="str">
        <f>ExpenseCategoryList!E49 &amp; ExpenseCategoryList!E51</f>
        <v/>
      </c>
    </row>
    <row r="35" spans="1:14">
      <c r="A35" s="230" t="s">
        <v>53</v>
      </c>
      <c r="B35" s="230"/>
      <c r="C35" s="230"/>
      <c r="D35" s="230"/>
      <c r="E35" s="230"/>
      <c r="F35" s="230"/>
      <c r="G35" s="230"/>
      <c r="H35" s="230"/>
      <c r="I35" s="230"/>
    </row>
    <row r="36" spans="1:14">
      <c r="A36" s="230" t="s">
        <v>335</v>
      </c>
      <c r="B36" s="230"/>
      <c r="C36" s="230"/>
      <c r="D36" s="230"/>
      <c r="E36" s="230"/>
      <c r="F36" s="230"/>
      <c r="G36" s="230"/>
      <c r="H36" s="230"/>
      <c r="I36" s="230"/>
    </row>
  </sheetData>
  <sheetProtection sheet="1" selectLockedCells="1"/>
  <dataConsolidate/>
  <mergeCells count="60">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s>
  <phoneticPr fontId="13"/>
  <conditionalFormatting sqref="B23">
    <cfRule type="containsText" dxfId="21" priority="1" operator="containsText" text="いいえ">
      <formula>NOT(ISERROR(SEARCH("いいえ",B23)))</formula>
    </cfRule>
    <cfRule type="containsText" dxfId="20" priority="2" operator="containsText" text="選択">
      <formula>NOT(ISERROR(SEARCH("選択",B23)))</formula>
    </cfRule>
    <cfRule type="containsBlanks" dxfId="19" priority="3">
      <formula>LEN(TRIM(B23))=0</formula>
    </cfRule>
  </conditionalFormatting>
  <conditionalFormatting sqref="E31:I31">
    <cfRule type="expression" dxfId="18" priority="10">
      <formula>E31="いいえ"</formula>
    </cfRule>
  </conditionalFormatting>
  <conditionalFormatting sqref="F1">
    <cfRule type="containsText" dxfId="17" priority="5" operator="containsText" text="申請類型を選択してください">
      <formula>NOT(ISERROR(SEARCH("申請類型を選択してください",F1)))</formula>
    </cfRule>
  </conditionalFormatting>
  <conditionalFormatting sqref="F1:I1">
    <cfRule type="containsBlanks" dxfId="16" priority="11">
      <formula>LEN(TRIM(F1))=0</formula>
    </cfRule>
  </conditionalFormatting>
  <dataValidations count="5">
    <dataValidation type="list" showInputMessage="1" showErrorMessage="1" sqref="B23">
      <formula1>"選択,はい,いいえ"</formula1>
    </dataValidation>
    <dataValidation allowBlank="1" showInputMessage="1" showErrorMessage="1" prompt="支出管理表に入力いただくと全て自動計算されます。" sqref="E8:E20 E21:I21 E30:I30 E26:I26 E28:I28"/>
    <dataValidation allowBlank="1" showInputMessage="1" showErrorMessage="1" prompt="支出管理表、上記入力項目に入力いただくと自動表示されます。" sqref="E31:I31"/>
    <dataValidation allowBlank="1" showInputMessage="1" showErrorMessage="1" promptTitle="自動判定されます" prompt="計算式が入力してありますので自動判定されます" sqref="K24:M26 N29:P29 L31:M31 K30:K31 L30 K1"/>
    <dataValidation type="list" showInputMessage="1" showErrorMessage="1" sqref="F1:I1">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
  <sheetViews>
    <sheetView workbookViewId="0">
      <selection activeCell="G28" sqref="G28"/>
    </sheetView>
  </sheetViews>
  <sheetFormatPr defaultRowHeight="13.5"/>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292</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D2:Y56"/>
  <sheetViews>
    <sheetView zoomScale="90" zoomScaleNormal="90" workbookViewId="0"/>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25" t="s">
        <v>108</v>
      </c>
      <c r="F2" s="124" t="s">
        <v>111</v>
      </c>
      <c r="G2" s="116" t="s">
        <v>112</v>
      </c>
      <c r="H2" s="126" t="s">
        <v>79</v>
      </c>
    </row>
    <row r="3" spans="4:25" ht="17.2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62</v>
      </c>
      <c r="E6" s="70"/>
      <c r="G6" s="71"/>
      <c r="H6" s="71"/>
      <c r="I6" s="71"/>
      <c r="J6" s="72"/>
      <c r="K6" s="72"/>
      <c r="Q6" s="73"/>
    </row>
    <row r="7" spans="4:25">
      <c r="D7" s="74"/>
      <c r="E7" s="72"/>
      <c r="F7" s="72"/>
      <c r="G7" s="71"/>
      <c r="H7" s="71"/>
      <c r="I7" s="72"/>
      <c r="J7" s="72"/>
      <c r="K7" s="72"/>
      <c r="L7" s="72" t="s">
        <v>63</v>
      </c>
      <c r="M7" s="72"/>
      <c r="N7" s="72" t="s">
        <v>63</v>
      </c>
      <c r="O7" s="72"/>
      <c r="P7" s="72"/>
      <c r="Q7" s="73"/>
    </row>
    <row r="8" spans="4:25">
      <c r="D8" s="74"/>
      <c r="E8" s="72" t="s">
        <v>64</v>
      </c>
      <c r="F8" s="75"/>
      <c r="G8" s="71" t="s">
        <v>65</v>
      </c>
      <c r="H8" s="71" t="str">
        <f>IF(E3="☑","3/4","2/3")</f>
        <v>2/3</v>
      </c>
      <c r="I8" s="72"/>
      <c r="J8" s="72"/>
      <c r="K8" s="72"/>
      <c r="L8" s="72" t="s">
        <v>66</v>
      </c>
      <c r="M8" s="72"/>
      <c r="N8" s="72" t="s">
        <v>67</v>
      </c>
      <c r="O8" s="72"/>
      <c r="P8" s="72"/>
      <c r="Q8" s="73"/>
    </row>
    <row r="9" spans="4:25">
      <c r="D9" s="74"/>
      <c r="E9" s="72"/>
      <c r="F9" s="72"/>
      <c r="G9" s="71" t="s">
        <v>68</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68</v>
      </c>
      <c r="H10" s="77" t="str">
        <f>"((6)の1/4を上限(最大50万円))、(c)×補助率 " &amp; H8 &amp; " (※)以内(円未満切捨て)"</f>
        <v>((6)の1/4を上限(最大50万円))、(c)×補助率 2/3 (※)以内(円未満切捨て)</v>
      </c>
      <c r="I10" s="71"/>
      <c r="J10" s="72"/>
      <c r="K10" s="72"/>
      <c r="L10" s="72"/>
      <c r="M10" s="72"/>
      <c r="N10" s="72" t="s">
        <v>69</v>
      </c>
      <c r="O10" s="72"/>
      <c r="P10" s="72" t="s">
        <v>70</v>
      </c>
      <c r="Q10" s="73"/>
    </row>
    <row r="11" spans="4:25">
      <c r="D11" s="74"/>
      <c r="E11" s="321" t="s">
        <v>71</v>
      </c>
      <c r="F11" s="78" t="s">
        <v>72</v>
      </c>
      <c r="G11" s="79" t="str">
        <f>IF(E3="☑","a*3/4","a*2/3")</f>
        <v>a*2/3</v>
      </c>
      <c r="H11" s="113" t="str">
        <f>"(" &amp; IF(E3="☑","a*3/4","a*2/3") &amp; ") /3"</f>
        <v>(a*2/3) /3</v>
      </c>
      <c r="I11" s="80" t="s">
        <v>73</v>
      </c>
      <c r="J11" s="72"/>
      <c r="K11" s="72"/>
      <c r="L11" s="80" t="s">
        <v>74</v>
      </c>
      <c r="M11" s="72"/>
      <c r="N11" s="80" t="s">
        <v>74</v>
      </c>
      <c r="O11" s="316" t="s">
        <v>58</v>
      </c>
      <c r="P11" s="80" t="s">
        <v>74</v>
      </c>
      <c r="Q11" s="73"/>
    </row>
    <row r="12" spans="4:25">
      <c r="D12" s="74">
        <v>12</v>
      </c>
      <c r="E12" s="321"/>
      <c r="F12" s="322">
        <f>F3</f>
        <v>0</v>
      </c>
      <c r="G12" s="81">
        <f>IF(E3="☑",ROUNDDOWN(F12*3/4,0),ROUNDDOWN(F12*2/3,0))</f>
        <v>0</v>
      </c>
      <c r="H12" s="82">
        <f>ROUNDDOWN(G12/3,0)</f>
        <v>0</v>
      </c>
      <c r="I12" s="82">
        <f>G12</f>
        <v>0</v>
      </c>
      <c r="J12" s="83"/>
      <c r="K12" s="83"/>
      <c r="L12" s="82">
        <f>IF(I20&lt;=G20,I12,"")</f>
        <v>0</v>
      </c>
      <c r="M12" s="72"/>
      <c r="N12" s="82" t="str">
        <f>IF(I20&lt;=G20,"",IF(I12&gt;G20,G20,I12))</f>
        <v/>
      </c>
      <c r="O12" s="316"/>
      <c r="P12" s="82" t="str">
        <f>IF(I20&lt;=G20,"",G20-P16)</f>
        <v/>
      </c>
      <c r="Q12" s="73"/>
    </row>
    <row r="13" spans="4:25">
      <c r="D13" s="74">
        <v>13</v>
      </c>
      <c r="E13" s="321"/>
      <c r="F13" s="322"/>
      <c r="G13" s="84"/>
      <c r="H13" s="85">
        <f>ROUNDDOWN(G12/3,3)</f>
        <v>0</v>
      </c>
      <c r="I13" s="82"/>
      <c r="J13" s="83"/>
      <c r="K13" s="83"/>
      <c r="L13" s="82"/>
      <c r="M13" s="72"/>
      <c r="N13" s="82"/>
      <c r="O13" s="316"/>
      <c r="P13" s="82"/>
      <c r="Q13" s="73"/>
    </row>
    <row r="14" spans="4:25">
      <c r="D14" s="74">
        <v>14</v>
      </c>
      <c r="E14" s="321"/>
      <c r="F14" s="322"/>
      <c r="G14" s="84">
        <f>IF(E3="☑",ROUNDDOWN(F12*3/4,3),ROUNDDOWN(F12*2/3,3)) - G12</f>
        <v>0</v>
      </c>
      <c r="H14" s="85">
        <f>H13-H12</f>
        <v>0</v>
      </c>
      <c r="I14" s="85">
        <f>G14</f>
        <v>0</v>
      </c>
      <c r="J14" s="83"/>
      <c r="K14" s="83"/>
      <c r="L14" s="82"/>
      <c r="M14" s="72"/>
      <c r="N14" s="82"/>
      <c r="O14" s="316"/>
      <c r="P14" s="82"/>
      <c r="Q14" s="73"/>
    </row>
    <row r="15" spans="4:25">
      <c r="D15" s="74">
        <v>15</v>
      </c>
      <c r="E15" s="323" t="s">
        <v>75</v>
      </c>
      <c r="F15" s="114" t="s">
        <v>76</v>
      </c>
      <c r="G15" s="115" t="str">
        <f>IF(E3="☑","c*3/4","c*2/3")</f>
        <v>c*2/3</v>
      </c>
      <c r="H15" s="113" t="str">
        <f>IF(E3="☑","a*1/4","a*2/9")</f>
        <v>a*2/9</v>
      </c>
      <c r="I15" s="113" t="s">
        <v>77</v>
      </c>
      <c r="J15" s="72"/>
      <c r="K15" s="72"/>
      <c r="L15" s="113" t="s">
        <v>78</v>
      </c>
      <c r="M15" s="72"/>
      <c r="N15" s="113" t="s">
        <v>78</v>
      </c>
      <c r="O15" s="316"/>
      <c r="P15" s="113" t="s">
        <v>78</v>
      </c>
      <c r="Q15" s="73"/>
    </row>
    <row r="16" spans="4:25">
      <c r="D16" s="74">
        <v>16</v>
      </c>
      <c r="E16" s="324"/>
      <c r="F16" s="322">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6"/>
      <c r="P16" s="82" t="str">
        <f>IF(I20&lt;=G20,"",IF(ROUNDDOWN(G20/4,0)&gt;I16,I16,ROUNDDOWN(G20/4,0)))</f>
        <v/>
      </c>
      <c r="Q16" s="73"/>
    </row>
    <row r="17" spans="4:17">
      <c r="D17" s="74">
        <v>17</v>
      </c>
      <c r="E17" s="324"/>
      <c r="F17" s="322"/>
      <c r="G17" s="84">
        <f>IF(E3="☑",ROUNDDOWN(F16*3/4,3),ROUNDDOWN(F16*2/3,3))</f>
        <v>0</v>
      </c>
      <c r="H17" s="87">
        <f>IF(E3="☑",ROUNDDOWN(F12*1/4,3),ROUNDDOWN(F12*2/9,3))</f>
        <v>0</v>
      </c>
      <c r="I17" s="85">
        <f>IF(IF(G17&gt;H13,H13,G17)&gt;H21,H21,IF(G17&gt;H13,H13,G17))</f>
        <v>0</v>
      </c>
      <c r="J17" s="83"/>
      <c r="K17" s="83"/>
      <c r="L17" s="82"/>
      <c r="N17" s="82"/>
      <c r="O17" s="316"/>
      <c r="P17" s="82"/>
      <c r="Q17" s="73"/>
    </row>
    <row r="18" spans="4:17" ht="14.25" thickBot="1">
      <c r="D18" s="74">
        <v>18</v>
      </c>
      <c r="E18" s="324"/>
      <c r="F18" s="322"/>
      <c r="G18" s="84">
        <f>G17-G16</f>
        <v>0</v>
      </c>
      <c r="H18" s="87">
        <f>H17-H16</f>
        <v>0</v>
      </c>
      <c r="I18" s="85">
        <f>IF(IF(G17&gt;H13,H13,G17)&gt;H21,H22,IF(G17&gt;H13,H14,G18))</f>
        <v>0</v>
      </c>
      <c r="J18" s="83"/>
      <c r="K18" s="83"/>
      <c r="L18" s="82"/>
      <c r="N18" s="82"/>
      <c r="O18" s="316"/>
      <c r="P18" s="82"/>
      <c r="Q18" s="73"/>
    </row>
    <row r="19" spans="4:17">
      <c r="D19" s="74">
        <v>19</v>
      </c>
      <c r="E19" s="72"/>
      <c r="F19" s="72"/>
      <c r="G19" s="111" t="s">
        <v>79</v>
      </c>
      <c r="H19" s="113" t="s">
        <v>80</v>
      </c>
      <c r="I19" s="110" t="s">
        <v>81</v>
      </c>
      <c r="J19" s="109" t="s">
        <v>82</v>
      </c>
      <c r="K19" s="72"/>
      <c r="L19" s="108" t="s">
        <v>82</v>
      </c>
      <c r="M19" s="72"/>
      <c r="N19" s="108" t="s">
        <v>82</v>
      </c>
      <c r="O19" s="316"/>
      <c r="P19" s="108" t="s">
        <v>82</v>
      </c>
      <c r="Q19" s="73"/>
    </row>
    <row r="20" spans="4:17">
      <c r="D20" s="74">
        <v>20</v>
      </c>
      <c r="E20" s="72"/>
      <c r="F20" s="72"/>
      <c r="G20" s="322">
        <f>H3</f>
        <v>500000</v>
      </c>
      <c r="H20" s="88">
        <f>IF(ROUNDDOWN(G20/4,0)&lt;=500000,ROUNDDOWN(G20/4,0),500000)</f>
        <v>125000</v>
      </c>
      <c r="I20" s="128">
        <f>I12+I16</f>
        <v>0</v>
      </c>
      <c r="J20" s="89">
        <f>IF(G20&gt;I20+J22,I20+J22,G20)</f>
        <v>0</v>
      </c>
      <c r="K20" s="90"/>
      <c r="L20" s="82">
        <f>IF(I20&lt;=G20,I20,"")</f>
        <v>0</v>
      </c>
      <c r="M20" s="72"/>
      <c r="N20" s="82" t="str">
        <f>IF(I20&lt;=G20,"",N12+N16)</f>
        <v/>
      </c>
      <c r="O20" s="316"/>
      <c r="P20" s="82" t="str">
        <f>IF(I20&lt;=G20,"",P12+P16)</f>
        <v/>
      </c>
      <c r="Q20" s="73"/>
    </row>
    <row r="21" spans="4:17">
      <c r="D21" s="74">
        <v>21</v>
      </c>
      <c r="E21" s="72"/>
      <c r="F21" s="72"/>
      <c r="G21" s="322"/>
      <c r="H21" s="91">
        <f>IF(ROUNDDOWN(G20/4,3)&lt;=500000,ROUNDDOWN(G20/4,3),500000)</f>
        <v>125000</v>
      </c>
      <c r="I21" s="129"/>
      <c r="J21" s="92"/>
      <c r="K21" s="90"/>
      <c r="L21" s="71"/>
      <c r="M21" s="72"/>
      <c r="N21" s="71"/>
      <c r="O21" s="93"/>
      <c r="P21" s="71"/>
      <c r="Q21" s="73"/>
    </row>
    <row r="22" spans="4:17">
      <c r="D22" s="74">
        <v>22</v>
      </c>
      <c r="E22" s="72"/>
      <c r="F22" s="72"/>
      <c r="G22" s="322"/>
      <c r="H22" s="91">
        <f>H21-H20</f>
        <v>0</v>
      </c>
      <c r="I22" s="130">
        <f>I14+I18</f>
        <v>0</v>
      </c>
      <c r="J22" s="92">
        <f>IF(I20&lt;G20,IF(I22&gt;=1,1,0),0)</f>
        <v>0</v>
      </c>
      <c r="K22" s="90" t="s">
        <v>83</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84</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55</v>
      </c>
      <c r="F27" s="72"/>
      <c r="G27" s="72" t="s">
        <v>69</v>
      </c>
      <c r="H27" s="72"/>
      <c r="I27" s="72" t="s">
        <v>70</v>
      </c>
      <c r="J27" s="71"/>
      <c r="K27" s="100"/>
      <c r="L27" s="72"/>
      <c r="M27" s="72"/>
      <c r="N27" s="72"/>
      <c r="O27" s="72"/>
      <c r="P27" s="72"/>
      <c r="Q27" s="72"/>
    </row>
    <row r="28" spans="4:17">
      <c r="D28" s="74"/>
      <c r="E28" s="80" t="s">
        <v>74</v>
      </c>
      <c r="F28" s="72"/>
      <c r="G28" s="80" t="s">
        <v>74</v>
      </c>
      <c r="H28" s="316" t="s">
        <v>58</v>
      </c>
      <c r="I28" s="80" t="s">
        <v>74</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6"/>
      <c r="I29" s="82">
        <f>IF(I20&lt;=G20,I12,G20-P16)</f>
        <v>0</v>
      </c>
      <c r="J29" s="71"/>
      <c r="K29" s="100"/>
      <c r="L29" s="72"/>
      <c r="M29" s="72"/>
      <c r="N29" s="72"/>
      <c r="O29" s="72"/>
      <c r="P29" s="72"/>
      <c r="Q29" s="72"/>
    </row>
    <row r="30" spans="4:17">
      <c r="D30" s="74"/>
      <c r="E30" s="113" t="s">
        <v>78</v>
      </c>
      <c r="G30" s="113" t="s">
        <v>78</v>
      </c>
      <c r="H30" s="316"/>
      <c r="I30" s="113" t="s">
        <v>78</v>
      </c>
      <c r="K30" s="73"/>
    </row>
    <row r="31" spans="4:17" ht="17.25">
      <c r="D31" s="122">
        <f>別紙３支出内訳書!E25</f>
        <v>0</v>
      </c>
      <c r="E31" s="101" t="str">
        <f>IF(別紙３支出内訳書!E25&gt;I31,"×",IF(別紙３支出内訳書!E25&lt;G31,"×","〇"))</f>
        <v>〇</v>
      </c>
      <c r="F31">
        <v>30</v>
      </c>
      <c r="G31" s="82">
        <f>IF(I20&lt;=G20,I16,G20-N12)</f>
        <v>0</v>
      </c>
      <c r="H31" s="316"/>
      <c r="I31" s="82">
        <f>IF(I20&lt;=G20,I16,IF(ROUNDDOWN(G20/4,0)&gt;I16,I16,ROUNDDOWN(G20/4,0)))</f>
        <v>0</v>
      </c>
      <c r="K31" s="73"/>
    </row>
    <row r="32" spans="4:17">
      <c r="D32" s="74"/>
      <c r="E32" s="108" t="s">
        <v>82</v>
      </c>
      <c r="G32" s="108" t="s">
        <v>82</v>
      </c>
      <c r="H32" s="316"/>
      <c r="I32" s="108" t="s">
        <v>82</v>
      </c>
      <c r="K32" s="73"/>
    </row>
    <row r="33" spans="4:11" ht="17.25">
      <c r="D33" s="74">
        <v>33</v>
      </c>
      <c r="E33" s="101" t="str">
        <f>IF(別紙３支出内訳書!E30&lt;0,"×","〇")</f>
        <v>〇</v>
      </c>
      <c r="F33">
        <v>33</v>
      </c>
      <c r="G33" s="82">
        <f>IF(I20&lt;=G20,I20,N12+N16)</f>
        <v>0</v>
      </c>
      <c r="H33" s="316"/>
      <c r="I33" s="82">
        <f>IF(I20&lt;=G20,I20,I29+I31)</f>
        <v>0</v>
      </c>
      <c r="K33" s="73"/>
    </row>
    <row r="34" spans="4:11" ht="17.25">
      <c r="D34" s="112" t="s">
        <v>61</v>
      </c>
      <c r="E34" s="101" t="str">
        <f>IF(別紙３支出内訳書!E24="","×",
    IF(別紙３支出内訳書!E24=0,"×",
    IF(別紙３支出内訳書!E26&lt;別紙３支出内訳書!E25*4,"×","〇")))</f>
        <v>×</v>
      </c>
      <c r="K34" s="73"/>
    </row>
    <row r="35" spans="4:11">
      <c r="D35" s="74"/>
      <c r="K35" s="73"/>
    </row>
    <row r="36" spans="4:11">
      <c r="D36" s="74"/>
      <c r="G36" s="63" t="s">
        <v>85</v>
      </c>
      <c r="H36" s="63"/>
      <c r="I36" s="317" t="s">
        <v>57</v>
      </c>
      <c r="J36" s="318"/>
      <c r="K36" s="73"/>
    </row>
    <row r="37" spans="4:11">
      <c r="D37" s="74" t="s">
        <v>86</v>
      </c>
      <c r="E37" s="123">
        <f>別紙３支出内訳書!E28</f>
        <v>0</v>
      </c>
      <c r="F37" s="102" t="s">
        <v>87</v>
      </c>
      <c r="G37" s="63" t="s">
        <v>88</v>
      </c>
      <c r="H37" s="127">
        <f>別紙３支出内訳書!E19</f>
        <v>0</v>
      </c>
      <c r="I37" s="319" t="s">
        <v>89</v>
      </c>
      <c r="J37" s="320"/>
      <c r="K37" s="73"/>
    </row>
    <row r="38" spans="4:11">
      <c r="D38" s="74" t="s">
        <v>90</v>
      </c>
      <c r="E38" s="117" t="str">
        <f>DBCS(TEXT(E37,"##,##0")) &amp; "円"</f>
        <v>０円</v>
      </c>
      <c r="F38" s="102" t="s">
        <v>91</v>
      </c>
      <c r="G38" s="63" t="s">
        <v>92</v>
      </c>
      <c r="H38" s="82">
        <f>別紙３支出内訳書!E24</f>
        <v>0</v>
      </c>
      <c r="I38" s="103">
        <f>IF(AND(H37=0,H38=0),0,IF(OR(H37=0,H37=""),"",ROUNDDOWN(H38*100/H37,2)))</f>
        <v>0</v>
      </c>
      <c r="J38" s="63" t="str">
        <f>IF(H38="","",IF(I38="","",TEXT(I38,"##0.00")&amp;"%"))</f>
        <v>0.00%</v>
      </c>
      <c r="K38" s="73"/>
    </row>
    <row r="39" spans="4:11">
      <c r="D39" s="74" t="s">
        <v>93</v>
      </c>
      <c r="E39" s="71" t="str">
        <f>IF(E3="☑","3/4","2/3")</f>
        <v>2/3</v>
      </c>
      <c r="F39" s="102" t="s">
        <v>94</v>
      </c>
      <c r="G39" s="63" t="s">
        <v>95</v>
      </c>
      <c r="H39" s="127">
        <f>別紙３支出内訳書!E20</f>
        <v>0</v>
      </c>
      <c r="I39" s="319" t="s">
        <v>96</v>
      </c>
      <c r="J39" s="320"/>
      <c r="K39" s="73"/>
    </row>
    <row r="40" spans="4:11">
      <c r="D40" s="74" t="s">
        <v>90</v>
      </c>
      <c r="E40" s="117" t="str">
        <f>DBCS(E39)</f>
        <v>２／３</v>
      </c>
      <c r="F40" s="102" t="s">
        <v>97</v>
      </c>
      <c r="G40" s="63" t="s">
        <v>98</v>
      </c>
      <c r="H40" s="92">
        <f>IF(H39=0,0,H42-H38)</f>
        <v>0</v>
      </c>
      <c r="I40" s="103" t="str">
        <f>IF(H41=0,"",IF(AND(H39=0,H40=0),0,IF(OR(H39=0,H39=""),"",ROUNDDOWN(H40*100/H39,2))))</f>
        <v/>
      </c>
      <c r="J40" s="63" t="str">
        <f>IF(H38="","",IF(I40="","",TEXT(I40,"##0.00")&amp;"%"))</f>
        <v/>
      </c>
      <c r="K40" s="73"/>
    </row>
    <row r="41" spans="4:11">
      <c r="D41" s="74"/>
      <c r="F41" s="102" t="s">
        <v>99</v>
      </c>
      <c r="G41" s="104" t="s">
        <v>100</v>
      </c>
      <c r="H41" s="127">
        <f>別紙３支出内訳書!E21</f>
        <v>0</v>
      </c>
      <c r="I41" s="319" t="s">
        <v>101</v>
      </c>
      <c r="J41" s="320"/>
      <c r="K41" s="73"/>
    </row>
    <row r="42" spans="4:11">
      <c r="D42" s="74"/>
      <c r="F42" s="102" t="s">
        <v>102</v>
      </c>
      <c r="G42" s="63" t="s">
        <v>103</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104</v>
      </c>
      <c r="K46" s="73"/>
    </row>
    <row r="47" spans="4:11">
      <c r="D47" s="107" t="s">
        <v>105</v>
      </c>
      <c r="E47" s="117" t="str">
        <f>IF(J22=0,"","※")</f>
        <v/>
      </c>
      <c r="K47" s="73"/>
    </row>
    <row r="48" spans="4:11">
      <c r="D48" s="69"/>
      <c r="K48" s="73"/>
    </row>
    <row r="49" spans="4:11">
      <c r="D49" s="74" t="s">
        <v>106</v>
      </c>
      <c r="E49" s="117" t="str">
        <f>IF(F16=0,"",IF(F12=0,"ウェブサイト関連費のみでの申請はできません",""))</f>
        <v/>
      </c>
      <c r="K49" s="73"/>
    </row>
    <row r="50" spans="4:11">
      <c r="D50" s="74"/>
      <c r="K50" s="73"/>
    </row>
    <row r="51" spans="4:11">
      <c r="D51" s="74" t="s">
        <v>107</v>
      </c>
      <c r="E51" s="117" t="str">
        <f>IF(別紙３支出内訳書!E17*2&lt;=別紙３支出内訳書!E21,"","設備処分費が、補助対象経費合計（上記１．～１１．）（⑤）の1/2を超えています")</f>
        <v/>
      </c>
      <c r="K51" s="73"/>
    </row>
    <row r="52" spans="4:11">
      <c r="D52" s="74"/>
      <c r="K52" s="73"/>
    </row>
    <row r="53" spans="4:11">
      <c r="D53" s="74" t="s">
        <v>110</v>
      </c>
      <c r="E53" s="123">
        <f>別紙３支出内訳書!E17</f>
        <v>0</v>
      </c>
      <c r="K53" s="73"/>
    </row>
    <row r="54" spans="4:11">
      <c r="D54" s="74"/>
      <c r="K54" s="73"/>
    </row>
    <row r="55" spans="4:11">
      <c r="D55" s="74"/>
      <c r="K55" s="73"/>
    </row>
    <row r="56" spans="4:11">
      <c r="D56" s="74"/>
      <c r="K56" s="73"/>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dataValidation showInputMessage="1" showErrorMessage="1" sqref="E3"/>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9" customWidth="1"/>
    <col min="2" max="2" width="12.375" style="39" customWidth="1"/>
    <col min="3" max="3" width="14.125" style="39" customWidth="1"/>
    <col min="4" max="6" width="12.375" style="39" customWidth="1"/>
    <col min="7" max="7" width="14.625" style="39" customWidth="1"/>
    <col min="8" max="256" width="9" style="39"/>
    <col min="257" max="257" width="21.8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8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8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8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8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8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8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8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8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8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8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8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8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8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8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8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8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8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8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8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8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8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8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8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8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8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8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8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8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8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8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8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8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8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8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8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8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8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8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8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8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8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8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8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8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8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8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8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8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8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8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8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8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8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8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8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8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8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8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8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8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8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8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6" t="s">
        <v>143</v>
      </c>
      <c r="B1" s="326"/>
      <c r="C1" s="326"/>
      <c r="D1" s="326"/>
      <c r="E1" s="326"/>
      <c r="F1" s="326"/>
      <c r="G1" s="326"/>
    </row>
    <row r="2" spans="1:7" ht="14.25">
      <c r="A2" s="137"/>
    </row>
    <row r="3" spans="1:7" ht="14.25">
      <c r="A3" s="325" t="s">
        <v>144</v>
      </c>
      <c r="B3" s="325"/>
      <c r="C3" s="325"/>
      <c r="D3" s="325"/>
      <c r="E3" s="325"/>
      <c r="F3" s="325"/>
      <c r="G3" s="325"/>
    </row>
    <row r="4" spans="1:7" ht="14.25">
      <c r="A4" s="137"/>
    </row>
    <row r="5" spans="1:7" ht="17.25" customHeight="1">
      <c r="E5" s="138" t="s">
        <v>145</v>
      </c>
      <c r="F5" s="327" t="str">
        <f>IF(経費支出管理表!H3="","",経費支出管理表!H3)</f>
        <v/>
      </c>
      <c r="G5" s="327"/>
    </row>
    <row r="6" spans="1:7" ht="17.25" customHeight="1">
      <c r="E6" s="138" t="s">
        <v>146</v>
      </c>
      <c r="F6" s="327" t="str">
        <f>IF(経費支出管理表!H4="","",経費支出管理表!H4)</f>
        <v/>
      </c>
      <c r="G6" s="327"/>
    </row>
    <row r="7" spans="1:7" ht="14.25">
      <c r="A7" s="137"/>
    </row>
    <row r="8" spans="1:7" ht="60.75" customHeight="1">
      <c r="A8" s="328" t="s">
        <v>314</v>
      </c>
      <c r="B8" s="328"/>
      <c r="C8" s="328"/>
      <c r="D8" s="328"/>
      <c r="E8" s="328"/>
      <c r="F8" s="328"/>
      <c r="G8" s="328"/>
    </row>
    <row r="9" spans="1:7" ht="14.25">
      <c r="A9" s="137"/>
    </row>
    <row r="10" spans="1:7" ht="14.25">
      <c r="A10" s="325" t="s">
        <v>147</v>
      </c>
      <c r="B10" s="325"/>
      <c r="C10" s="325"/>
      <c r="D10" s="325"/>
      <c r="E10" s="325"/>
      <c r="F10" s="325"/>
      <c r="G10" s="325"/>
    </row>
    <row r="11" spans="1:7" ht="14.25">
      <c r="A11" s="137"/>
    </row>
    <row r="12" spans="1:7" ht="14.25">
      <c r="A12" s="326" t="s">
        <v>148</v>
      </c>
      <c r="B12" s="326"/>
      <c r="C12" s="326"/>
      <c r="D12" s="326"/>
      <c r="E12" s="326"/>
      <c r="F12" s="326"/>
      <c r="G12" s="326"/>
    </row>
    <row r="13" spans="1:7" ht="14.25">
      <c r="A13" s="137"/>
    </row>
    <row r="14" spans="1:7" ht="14.25">
      <c r="A14" s="326" t="s">
        <v>149</v>
      </c>
      <c r="B14" s="326"/>
      <c r="C14" s="326"/>
      <c r="D14" s="326"/>
      <c r="E14" s="139" t="s">
        <v>150</v>
      </c>
      <c r="F14" s="139" t="s">
        <v>151</v>
      </c>
      <c r="G14" s="139"/>
    </row>
    <row r="15" spans="1:7" ht="14.25">
      <c r="A15" s="326" t="s">
        <v>152</v>
      </c>
      <c r="B15" s="326"/>
      <c r="C15" s="326"/>
      <c r="D15" s="326"/>
      <c r="E15" s="139" t="s">
        <v>150</v>
      </c>
      <c r="F15" s="139" t="s">
        <v>151</v>
      </c>
      <c r="G15" s="139"/>
    </row>
    <row r="16" spans="1:7" ht="14.25">
      <c r="A16" s="326" t="s">
        <v>153</v>
      </c>
      <c r="B16" s="326"/>
      <c r="C16" s="326"/>
      <c r="D16" s="326"/>
      <c r="E16" s="139" t="s">
        <v>150</v>
      </c>
      <c r="F16" s="139" t="s">
        <v>151</v>
      </c>
      <c r="G16" s="139"/>
    </row>
    <row r="17" spans="1:7" ht="14.25">
      <c r="A17" s="137"/>
    </row>
    <row r="18" spans="1:7" ht="14.25">
      <c r="A18" s="140"/>
      <c r="G18" s="39" t="s">
        <v>154</v>
      </c>
    </row>
    <row r="19" spans="1:7" ht="22.5">
      <c r="A19" s="141" t="s">
        <v>155</v>
      </c>
      <c r="B19" s="141" t="s">
        <v>156</v>
      </c>
      <c r="C19" s="141" t="s">
        <v>157</v>
      </c>
      <c r="D19" s="141" t="s">
        <v>158</v>
      </c>
      <c r="E19" s="141" t="s">
        <v>159</v>
      </c>
      <c r="F19" s="141" t="s">
        <v>160</v>
      </c>
      <c r="G19" s="141" t="s">
        <v>161</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30" t="s">
        <v>162</v>
      </c>
      <c r="B22" s="330"/>
      <c r="C22" s="330"/>
      <c r="D22" s="330"/>
      <c r="E22" s="330"/>
      <c r="F22" s="330"/>
      <c r="G22" s="330"/>
    </row>
    <row r="23" spans="1:7" ht="16.5" customHeight="1">
      <c r="A23" s="330" t="s">
        <v>163</v>
      </c>
      <c r="B23" s="330"/>
      <c r="C23" s="330"/>
      <c r="D23" s="330"/>
      <c r="E23" s="330"/>
      <c r="F23" s="330"/>
      <c r="G23" s="330"/>
    </row>
    <row r="24" spans="1:7" ht="16.5" customHeight="1">
      <c r="A24" s="330" t="s">
        <v>164</v>
      </c>
      <c r="B24" s="330"/>
      <c r="C24" s="330"/>
      <c r="D24" s="330"/>
      <c r="E24" s="330"/>
      <c r="F24" s="330"/>
      <c r="G24" s="330"/>
    </row>
    <row r="25" spans="1:7" ht="16.5" customHeight="1">
      <c r="A25" s="330" t="s">
        <v>165</v>
      </c>
      <c r="B25" s="330"/>
      <c r="C25" s="330"/>
      <c r="D25" s="330"/>
      <c r="E25" s="330"/>
      <c r="F25" s="330"/>
      <c r="G25" s="330"/>
    </row>
    <row r="26" spans="1:7" ht="16.5" customHeight="1">
      <c r="A26" s="330" t="s">
        <v>166</v>
      </c>
      <c r="B26" s="330"/>
      <c r="C26" s="330"/>
      <c r="D26" s="330"/>
      <c r="E26" s="330"/>
      <c r="F26" s="330"/>
      <c r="G26" s="330"/>
    </row>
    <row r="27" spans="1:7" ht="16.5" customHeight="1">
      <c r="A27" s="144" t="s">
        <v>167</v>
      </c>
      <c r="B27" s="144"/>
      <c r="C27" s="144"/>
      <c r="D27" s="144"/>
      <c r="E27" s="144"/>
      <c r="F27" s="144"/>
      <c r="G27" s="144"/>
    </row>
    <row r="28" spans="1:7" ht="16.5" customHeight="1">
      <c r="A28" s="330" t="s">
        <v>168</v>
      </c>
      <c r="B28" s="330"/>
      <c r="C28" s="330"/>
      <c r="D28" s="330"/>
      <c r="E28" s="330"/>
      <c r="F28" s="330"/>
      <c r="G28" s="330"/>
    </row>
    <row r="29" spans="1:7" ht="16.5" customHeight="1">
      <c r="A29" s="330" t="s">
        <v>169</v>
      </c>
      <c r="B29" s="330"/>
      <c r="C29" s="330"/>
      <c r="D29" s="330"/>
      <c r="E29" s="330"/>
      <c r="F29" s="330"/>
      <c r="G29" s="330"/>
    </row>
    <row r="30" spans="1:7" ht="16.5" customHeight="1">
      <c r="A30" s="329" t="s">
        <v>170</v>
      </c>
      <c r="B30" s="329"/>
      <c r="C30" s="329"/>
      <c r="D30" s="329"/>
      <c r="E30" s="329"/>
      <c r="F30" s="329"/>
      <c r="G30" s="329"/>
    </row>
    <row r="31" spans="1:7" ht="16.5" customHeight="1">
      <c r="A31" s="330" t="s">
        <v>171</v>
      </c>
      <c r="B31" s="330"/>
      <c r="C31" s="330"/>
      <c r="D31" s="330"/>
      <c r="E31" s="330"/>
      <c r="F31" s="330"/>
      <c r="G31" s="330"/>
    </row>
    <row r="32" spans="1:7" ht="16.5" customHeight="1">
      <c r="A32" s="330" t="s">
        <v>172</v>
      </c>
      <c r="B32" s="330"/>
      <c r="C32" s="330"/>
      <c r="D32" s="330"/>
      <c r="E32" s="330"/>
      <c r="F32" s="330"/>
      <c r="G32" s="330"/>
    </row>
    <row r="33" spans="1:7" ht="16.5" customHeight="1">
      <c r="A33" s="330" t="s">
        <v>173</v>
      </c>
      <c r="B33" s="330"/>
      <c r="C33" s="330"/>
      <c r="D33" s="330"/>
      <c r="E33" s="330"/>
      <c r="F33" s="330"/>
      <c r="G33" s="330"/>
    </row>
    <row r="34" spans="1:7" ht="16.5" customHeight="1">
      <c r="A34" s="330" t="s">
        <v>174</v>
      </c>
      <c r="B34" s="330"/>
      <c r="C34" s="330"/>
      <c r="D34" s="330"/>
      <c r="E34" s="330"/>
      <c r="F34" s="330"/>
      <c r="G34" s="330"/>
    </row>
    <row r="35" spans="1:7" ht="16.5" customHeight="1">
      <c r="A35" s="330" t="s">
        <v>175</v>
      </c>
      <c r="B35" s="330"/>
      <c r="C35" s="330"/>
      <c r="D35" s="330"/>
      <c r="E35" s="330"/>
      <c r="F35" s="330"/>
      <c r="G35" s="330"/>
    </row>
    <row r="36" spans="1:7" ht="16.5" customHeight="1">
      <c r="A36" s="330" t="s">
        <v>176</v>
      </c>
      <c r="B36" s="330"/>
      <c r="C36" s="330"/>
      <c r="D36" s="330"/>
      <c r="E36" s="330"/>
      <c r="F36" s="330"/>
      <c r="G36" s="330"/>
    </row>
    <row r="37" spans="1:7" ht="16.5" customHeight="1">
      <c r="A37" s="330" t="s">
        <v>177</v>
      </c>
      <c r="B37" s="330"/>
      <c r="C37" s="330"/>
      <c r="D37" s="330"/>
      <c r="E37" s="330"/>
      <c r="F37" s="330"/>
      <c r="G37" s="330"/>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15" priority="4" stopIfTrue="1">
      <formula>LEN(TRIM(A20))=0</formula>
    </cfRule>
  </conditionalFormatting>
  <conditionalFormatting sqref="B20:C20">
    <cfRule type="containsBlanks" dxfId="14" priority="3" stopIfTrue="1">
      <formula>LEN(TRIM(B20))=0</formula>
    </cfRule>
  </conditionalFormatting>
  <conditionalFormatting sqref="F20">
    <cfRule type="containsBlanks" dxfId="13" priority="2" stopIfTrue="1">
      <formula>LEN(TRIM(F20))=0</formula>
    </cfRule>
  </conditionalFormatting>
  <conditionalFormatting sqref="G20">
    <cfRule type="containsBlanks" dxfId="12"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8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125" style="139" customWidth="1"/>
    <col min="261" max="262" width="7.125" style="139" customWidth="1"/>
    <col min="263" max="263" width="8.375" style="139" customWidth="1"/>
    <col min="264" max="264" width="8.125" style="139" customWidth="1"/>
    <col min="265" max="511" width="9" style="139"/>
    <col min="512" max="512" width="14.5" style="139" customWidth="1"/>
    <col min="513" max="513" width="4.5" style="139" customWidth="1"/>
    <col min="514" max="515" width="13.625" style="139" customWidth="1"/>
    <col min="516" max="516" width="14.125" style="139" customWidth="1"/>
    <col min="517" max="518" width="7.125" style="139" customWidth="1"/>
    <col min="519" max="519" width="8.375" style="139" customWidth="1"/>
    <col min="520" max="520" width="8.125" style="139" customWidth="1"/>
    <col min="521" max="767" width="9" style="139"/>
    <col min="768" max="768" width="14.5" style="139" customWidth="1"/>
    <col min="769" max="769" width="4.5" style="139" customWidth="1"/>
    <col min="770" max="771" width="13.625" style="139" customWidth="1"/>
    <col min="772" max="772" width="14.125" style="139" customWidth="1"/>
    <col min="773" max="774" width="7.125" style="139" customWidth="1"/>
    <col min="775" max="775" width="8.375" style="139" customWidth="1"/>
    <col min="776" max="776" width="8.125" style="139" customWidth="1"/>
    <col min="777" max="1023" width="9" style="139"/>
    <col min="1024" max="1024" width="14.5" style="139" customWidth="1"/>
    <col min="1025" max="1025" width="4.5" style="139" customWidth="1"/>
    <col min="1026" max="1027" width="13.625" style="139" customWidth="1"/>
    <col min="1028" max="1028" width="14.125" style="139" customWidth="1"/>
    <col min="1029" max="1030" width="7.125" style="139" customWidth="1"/>
    <col min="1031" max="1031" width="8.375" style="139" customWidth="1"/>
    <col min="1032" max="1032" width="8.125" style="139" customWidth="1"/>
    <col min="1033" max="1279" width="9" style="139"/>
    <col min="1280" max="1280" width="14.5" style="139" customWidth="1"/>
    <col min="1281" max="1281" width="4.5" style="139" customWidth="1"/>
    <col min="1282" max="1283" width="13.625" style="139" customWidth="1"/>
    <col min="1284" max="1284" width="14.125" style="139" customWidth="1"/>
    <col min="1285" max="1286" width="7.125" style="139" customWidth="1"/>
    <col min="1287" max="1287" width="8.375" style="139" customWidth="1"/>
    <col min="1288" max="1288" width="8.125" style="139" customWidth="1"/>
    <col min="1289" max="1535" width="9" style="139"/>
    <col min="1536" max="1536" width="14.5" style="139" customWidth="1"/>
    <col min="1537" max="1537" width="4.5" style="139" customWidth="1"/>
    <col min="1538" max="1539" width="13.625" style="139" customWidth="1"/>
    <col min="1540" max="1540" width="14.125" style="139" customWidth="1"/>
    <col min="1541" max="1542" width="7.125" style="139" customWidth="1"/>
    <col min="1543" max="1543" width="8.375" style="139" customWidth="1"/>
    <col min="1544" max="1544" width="8.125" style="139" customWidth="1"/>
    <col min="1545" max="1791" width="9" style="139"/>
    <col min="1792" max="1792" width="14.5" style="139" customWidth="1"/>
    <col min="1793" max="1793" width="4.5" style="139" customWidth="1"/>
    <col min="1794" max="1795" width="13.625" style="139" customWidth="1"/>
    <col min="1796" max="1796" width="14.125" style="139" customWidth="1"/>
    <col min="1797" max="1798" width="7.125" style="139" customWidth="1"/>
    <col min="1799" max="1799" width="8.375" style="139" customWidth="1"/>
    <col min="1800" max="1800" width="8.125" style="139" customWidth="1"/>
    <col min="1801" max="2047" width="9" style="139"/>
    <col min="2048" max="2048" width="14.5" style="139" customWidth="1"/>
    <col min="2049" max="2049" width="4.5" style="139" customWidth="1"/>
    <col min="2050" max="2051" width="13.625" style="139" customWidth="1"/>
    <col min="2052" max="2052" width="14.125" style="139" customWidth="1"/>
    <col min="2053" max="2054" width="7.125" style="139" customWidth="1"/>
    <col min="2055" max="2055" width="8.375" style="139" customWidth="1"/>
    <col min="2056" max="2056" width="8.125" style="139" customWidth="1"/>
    <col min="2057" max="2303" width="9" style="139"/>
    <col min="2304" max="2304" width="14.5" style="139" customWidth="1"/>
    <col min="2305" max="2305" width="4.5" style="139" customWidth="1"/>
    <col min="2306" max="2307" width="13.625" style="139" customWidth="1"/>
    <col min="2308" max="2308" width="14.125" style="139" customWidth="1"/>
    <col min="2309" max="2310" width="7.125" style="139" customWidth="1"/>
    <col min="2311" max="2311" width="8.375" style="139" customWidth="1"/>
    <col min="2312" max="2312" width="8.125" style="139" customWidth="1"/>
    <col min="2313" max="2559" width="9" style="139"/>
    <col min="2560" max="2560" width="14.5" style="139" customWidth="1"/>
    <col min="2561" max="2561" width="4.5" style="139" customWidth="1"/>
    <col min="2562" max="2563" width="13.625" style="139" customWidth="1"/>
    <col min="2564" max="2564" width="14.125" style="139" customWidth="1"/>
    <col min="2565" max="2566" width="7.125" style="139" customWidth="1"/>
    <col min="2567" max="2567" width="8.375" style="139" customWidth="1"/>
    <col min="2568" max="2568" width="8.125" style="139" customWidth="1"/>
    <col min="2569" max="2815" width="9" style="139"/>
    <col min="2816" max="2816" width="14.5" style="139" customWidth="1"/>
    <col min="2817" max="2817" width="4.5" style="139" customWidth="1"/>
    <col min="2818" max="2819" width="13.625" style="139" customWidth="1"/>
    <col min="2820" max="2820" width="14.125" style="139" customWidth="1"/>
    <col min="2821" max="2822" width="7.125" style="139" customWidth="1"/>
    <col min="2823" max="2823" width="8.375" style="139" customWidth="1"/>
    <col min="2824" max="2824" width="8.125" style="139" customWidth="1"/>
    <col min="2825" max="3071" width="9" style="139"/>
    <col min="3072" max="3072" width="14.5" style="139" customWidth="1"/>
    <col min="3073" max="3073" width="4.5" style="139" customWidth="1"/>
    <col min="3074" max="3075" width="13.625" style="139" customWidth="1"/>
    <col min="3076" max="3076" width="14.125" style="139" customWidth="1"/>
    <col min="3077" max="3078" width="7.125" style="139" customWidth="1"/>
    <col min="3079" max="3079" width="8.375" style="139" customWidth="1"/>
    <col min="3080" max="3080" width="8.125" style="139" customWidth="1"/>
    <col min="3081" max="3327" width="9" style="139"/>
    <col min="3328" max="3328" width="14.5" style="139" customWidth="1"/>
    <col min="3329" max="3329" width="4.5" style="139" customWidth="1"/>
    <col min="3330" max="3331" width="13.625" style="139" customWidth="1"/>
    <col min="3332" max="3332" width="14.125" style="139" customWidth="1"/>
    <col min="3333" max="3334" width="7.125" style="139" customWidth="1"/>
    <col min="3335" max="3335" width="8.375" style="139" customWidth="1"/>
    <col min="3336" max="3336" width="8.125" style="139" customWidth="1"/>
    <col min="3337" max="3583" width="9" style="139"/>
    <col min="3584" max="3584" width="14.5" style="139" customWidth="1"/>
    <col min="3585" max="3585" width="4.5" style="139" customWidth="1"/>
    <col min="3586" max="3587" width="13.625" style="139" customWidth="1"/>
    <col min="3588" max="3588" width="14.125" style="139" customWidth="1"/>
    <col min="3589" max="3590" width="7.125" style="139" customWidth="1"/>
    <col min="3591" max="3591" width="8.375" style="139" customWidth="1"/>
    <col min="3592" max="3592" width="8.125" style="139" customWidth="1"/>
    <col min="3593" max="3839" width="9" style="139"/>
    <col min="3840" max="3840" width="14.5" style="139" customWidth="1"/>
    <col min="3841" max="3841" width="4.5" style="139" customWidth="1"/>
    <col min="3842" max="3843" width="13.625" style="139" customWidth="1"/>
    <col min="3844" max="3844" width="14.125" style="139" customWidth="1"/>
    <col min="3845" max="3846" width="7.125" style="139" customWidth="1"/>
    <col min="3847" max="3847" width="8.375" style="139" customWidth="1"/>
    <col min="3848" max="3848" width="8.125" style="139" customWidth="1"/>
    <col min="3849" max="4095" width="9" style="139"/>
    <col min="4096" max="4096" width="14.5" style="139" customWidth="1"/>
    <col min="4097" max="4097" width="4.5" style="139" customWidth="1"/>
    <col min="4098" max="4099" width="13.625" style="139" customWidth="1"/>
    <col min="4100" max="4100" width="14.125" style="139" customWidth="1"/>
    <col min="4101" max="4102" width="7.125" style="139" customWidth="1"/>
    <col min="4103" max="4103" width="8.375" style="139" customWidth="1"/>
    <col min="4104" max="4104" width="8.125" style="139" customWidth="1"/>
    <col min="4105" max="4351" width="9" style="139"/>
    <col min="4352" max="4352" width="14.5" style="139" customWidth="1"/>
    <col min="4353" max="4353" width="4.5" style="139" customWidth="1"/>
    <col min="4354" max="4355" width="13.625" style="139" customWidth="1"/>
    <col min="4356" max="4356" width="14.125" style="139" customWidth="1"/>
    <col min="4357" max="4358" width="7.125" style="139" customWidth="1"/>
    <col min="4359" max="4359" width="8.375" style="139" customWidth="1"/>
    <col min="4360" max="4360" width="8.125" style="139" customWidth="1"/>
    <col min="4361" max="4607" width="9" style="139"/>
    <col min="4608" max="4608" width="14.5" style="139" customWidth="1"/>
    <col min="4609" max="4609" width="4.5" style="139" customWidth="1"/>
    <col min="4610" max="4611" width="13.625" style="139" customWidth="1"/>
    <col min="4612" max="4612" width="14.125" style="139" customWidth="1"/>
    <col min="4613" max="4614" width="7.125" style="139" customWidth="1"/>
    <col min="4615" max="4615" width="8.375" style="139" customWidth="1"/>
    <col min="4616" max="4616" width="8.125" style="139" customWidth="1"/>
    <col min="4617" max="4863" width="9" style="139"/>
    <col min="4864" max="4864" width="14.5" style="139" customWidth="1"/>
    <col min="4865" max="4865" width="4.5" style="139" customWidth="1"/>
    <col min="4866" max="4867" width="13.625" style="139" customWidth="1"/>
    <col min="4868" max="4868" width="14.125" style="139" customWidth="1"/>
    <col min="4869" max="4870" width="7.125" style="139" customWidth="1"/>
    <col min="4871" max="4871" width="8.375" style="139" customWidth="1"/>
    <col min="4872" max="4872" width="8.125" style="139" customWidth="1"/>
    <col min="4873" max="5119" width="9" style="139"/>
    <col min="5120" max="5120" width="14.5" style="139" customWidth="1"/>
    <col min="5121" max="5121" width="4.5" style="139" customWidth="1"/>
    <col min="5122" max="5123" width="13.625" style="139" customWidth="1"/>
    <col min="5124" max="5124" width="14.125" style="139" customWidth="1"/>
    <col min="5125" max="5126" width="7.125" style="139" customWidth="1"/>
    <col min="5127" max="5127" width="8.375" style="139" customWidth="1"/>
    <col min="5128" max="5128" width="8.125" style="139" customWidth="1"/>
    <col min="5129" max="5375" width="9" style="139"/>
    <col min="5376" max="5376" width="14.5" style="139" customWidth="1"/>
    <col min="5377" max="5377" width="4.5" style="139" customWidth="1"/>
    <col min="5378" max="5379" width="13.625" style="139" customWidth="1"/>
    <col min="5380" max="5380" width="14.125" style="139" customWidth="1"/>
    <col min="5381" max="5382" width="7.125" style="139" customWidth="1"/>
    <col min="5383" max="5383" width="8.375" style="139" customWidth="1"/>
    <col min="5384" max="5384" width="8.125" style="139" customWidth="1"/>
    <col min="5385" max="5631" width="9" style="139"/>
    <col min="5632" max="5632" width="14.5" style="139" customWidth="1"/>
    <col min="5633" max="5633" width="4.5" style="139" customWidth="1"/>
    <col min="5634" max="5635" width="13.625" style="139" customWidth="1"/>
    <col min="5636" max="5636" width="14.125" style="139" customWidth="1"/>
    <col min="5637" max="5638" width="7.125" style="139" customWidth="1"/>
    <col min="5639" max="5639" width="8.375" style="139" customWidth="1"/>
    <col min="5640" max="5640" width="8.125" style="139" customWidth="1"/>
    <col min="5641" max="5887" width="9" style="139"/>
    <col min="5888" max="5888" width="14.5" style="139" customWidth="1"/>
    <col min="5889" max="5889" width="4.5" style="139" customWidth="1"/>
    <col min="5890" max="5891" width="13.625" style="139" customWidth="1"/>
    <col min="5892" max="5892" width="14.125" style="139" customWidth="1"/>
    <col min="5893" max="5894" width="7.125" style="139" customWidth="1"/>
    <col min="5895" max="5895" width="8.375" style="139" customWidth="1"/>
    <col min="5896" max="5896" width="8.125" style="139" customWidth="1"/>
    <col min="5897" max="6143" width="9" style="139"/>
    <col min="6144" max="6144" width="14.5" style="139" customWidth="1"/>
    <col min="6145" max="6145" width="4.5" style="139" customWidth="1"/>
    <col min="6146" max="6147" width="13.625" style="139" customWidth="1"/>
    <col min="6148" max="6148" width="14.125" style="139" customWidth="1"/>
    <col min="6149" max="6150" width="7.125" style="139" customWidth="1"/>
    <col min="6151" max="6151" width="8.375" style="139" customWidth="1"/>
    <col min="6152" max="6152" width="8.125" style="139" customWidth="1"/>
    <col min="6153" max="6399" width="9" style="139"/>
    <col min="6400" max="6400" width="14.5" style="139" customWidth="1"/>
    <col min="6401" max="6401" width="4.5" style="139" customWidth="1"/>
    <col min="6402" max="6403" width="13.625" style="139" customWidth="1"/>
    <col min="6404" max="6404" width="14.125" style="139" customWidth="1"/>
    <col min="6405" max="6406" width="7.125" style="139" customWidth="1"/>
    <col min="6407" max="6407" width="8.375" style="139" customWidth="1"/>
    <col min="6408" max="6408" width="8.125" style="139" customWidth="1"/>
    <col min="6409" max="6655" width="9" style="139"/>
    <col min="6656" max="6656" width="14.5" style="139" customWidth="1"/>
    <col min="6657" max="6657" width="4.5" style="139" customWidth="1"/>
    <col min="6658" max="6659" width="13.625" style="139" customWidth="1"/>
    <col min="6660" max="6660" width="14.125" style="139" customWidth="1"/>
    <col min="6661" max="6662" width="7.125" style="139" customWidth="1"/>
    <col min="6663" max="6663" width="8.375" style="139" customWidth="1"/>
    <col min="6664" max="6664" width="8.125" style="139" customWidth="1"/>
    <col min="6665" max="6911" width="9" style="139"/>
    <col min="6912" max="6912" width="14.5" style="139" customWidth="1"/>
    <col min="6913" max="6913" width="4.5" style="139" customWidth="1"/>
    <col min="6914" max="6915" width="13.625" style="139" customWidth="1"/>
    <col min="6916" max="6916" width="14.125" style="139" customWidth="1"/>
    <col min="6917" max="6918" width="7.125" style="139" customWidth="1"/>
    <col min="6919" max="6919" width="8.375" style="139" customWidth="1"/>
    <col min="6920" max="6920" width="8.125" style="139" customWidth="1"/>
    <col min="6921" max="7167" width="9" style="139"/>
    <col min="7168" max="7168" width="14.5" style="139" customWidth="1"/>
    <col min="7169" max="7169" width="4.5" style="139" customWidth="1"/>
    <col min="7170" max="7171" width="13.625" style="139" customWidth="1"/>
    <col min="7172" max="7172" width="14.125" style="139" customWidth="1"/>
    <col min="7173" max="7174" width="7.125" style="139" customWidth="1"/>
    <col min="7175" max="7175" width="8.375" style="139" customWidth="1"/>
    <col min="7176" max="7176" width="8.125" style="139" customWidth="1"/>
    <col min="7177" max="7423" width="9" style="139"/>
    <col min="7424" max="7424" width="14.5" style="139" customWidth="1"/>
    <col min="7425" max="7425" width="4.5" style="139" customWidth="1"/>
    <col min="7426" max="7427" width="13.625" style="139" customWidth="1"/>
    <col min="7428" max="7428" width="14.125" style="139" customWidth="1"/>
    <col min="7429" max="7430" width="7.125" style="139" customWidth="1"/>
    <col min="7431" max="7431" width="8.375" style="139" customWidth="1"/>
    <col min="7432" max="7432" width="8.125" style="139" customWidth="1"/>
    <col min="7433" max="7679" width="9" style="139"/>
    <col min="7680" max="7680" width="14.5" style="139" customWidth="1"/>
    <col min="7681" max="7681" width="4.5" style="139" customWidth="1"/>
    <col min="7682" max="7683" width="13.625" style="139" customWidth="1"/>
    <col min="7684" max="7684" width="14.125" style="139" customWidth="1"/>
    <col min="7685" max="7686" width="7.125" style="139" customWidth="1"/>
    <col min="7687" max="7687" width="8.375" style="139" customWidth="1"/>
    <col min="7688" max="7688" width="8.125" style="139" customWidth="1"/>
    <col min="7689" max="7935" width="9" style="139"/>
    <col min="7936" max="7936" width="14.5" style="139" customWidth="1"/>
    <col min="7937" max="7937" width="4.5" style="139" customWidth="1"/>
    <col min="7938" max="7939" width="13.625" style="139" customWidth="1"/>
    <col min="7940" max="7940" width="14.125" style="139" customWidth="1"/>
    <col min="7941" max="7942" width="7.125" style="139" customWidth="1"/>
    <col min="7943" max="7943" width="8.375" style="139" customWidth="1"/>
    <col min="7944" max="7944" width="8.125" style="139" customWidth="1"/>
    <col min="7945" max="8191" width="9" style="139"/>
    <col min="8192" max="8192" width="14.5" style="139" customWidth="1"/>
    <col min="8193" max="8193" width="4.5" style="139" customWidth="1"/>
    <col min="8194" max="8195" width="13.625" style="139" customWidth="1"/>
    <col min="8196" max="8196" width="14.125" style="139" customWidth="1"/>
    <col min="8197" max="8198" width="7.125" style="139" customWidth="1"/>
    <col min="8199" max="8199" width="8.375" style="139" customWidth="1"/>
    <col min="8200" max="8200" width="8.125" style="139" customWidth="1"/>
    <col min="8201" max="8447" width="9" style="139"/>
    <col min="8448" max="8448" width="14.5" style="139" customWidth="1"/>
    <col min="8449" max="8449" width="4.5" style="139" customWidth="1"/>
    <col min="8450" max="8451" width="13.625" style="139" customWidth="1"/>
    <col min="8452" max="8452" width="14.125" style="139" customWidth="1"/>
    <col min="8453" max="8454" width="7.125" style="139" customWidth="1"/>
    <col min="8455" max="8455" width="8.375" style="139" customWidth="1"/>
    <col min="8456" max="8456" width="8.125" style="139" customWidth="1"/>
    <col min="8457" max="8703" width="9" style="139"/>
    <col min="8704" max="8704" width="14.5" style="139" customWidth="1"/>
    <col min="8705" max="8705" width="4.5" style="139" customWidth="1"/>
    <col min="8706" max="8707" width="13.625" style="139" customWidth="1"/>
    <col min="8708" max="8708" width="14.125" style="139" customWidth="1"/>
    <col min="8709" max="8710" width="7.125" style="139" customWidth="1"/>
    <col min="8711" max="8711" width="8.375" style="139" customWidth="1"/>
    <col min="8712" max="8712" width="8.125" style="139" customWidth="1"/>
    <col min="8713" max="8959" width="9" style="139"/>
    <col min="8960" max="8960" width="14.5" style="139" customWidth="1"/>
    <col min="8961" max="8961" width="4.5" style="139" customWidth="1"/>
    <col min="8962" max="8963" width="13.625" style="139" customWidth="1"/>
    <col min="8964" max="8964" width="14.125" style="139" customWidth="1"/>
    <col min="8965" max="8966" width="7.125" style="139" customWidth="1"/>
    <col min="8967" max="8967" width="8.375" style="139" customWidth="1"/>
    <col min="8968" max="8968" width="8.125" style="139" customWidth="1"/>
    <col min="8969" max="9215" width="9" style="139"/>
    <col min="9216" max="9216" width="14.5" style="139" customWidth="1"/>
    <col min="9217" max="9217" width="4.5" style="139" customWidth="1"/>
    <col min="9218" max="9219" width="13.625" style="139" customWidth="1"/>
    <col min="9220" max="9220" width="14.125" style="139" customWidth="1"/>
    <col min="9221" max="9222" width="7.125" style="139" customWidth="1"/>
    <col min="9223" max="9223" width="8.375" style="139" customWidth="1"/>
    <col min="9224" max="9224" width="8.125" style="139" customWidth="1"/>
    <col min="9225" max="9471" width="9" style="139"/>
    <col min="9472" max="9472" width="14.5" style="139" customWidth="1"/>
    <col min="9473" max="9473" width="4.5" style="139" customWidth="1"/>
    <col min="9474" max="9475" width="13.625" style="139" customWidth="1"/>
    <col min="9476" max="9476" width="14.125" style="139" customWidth="1"/>
    <col min="9477" max="9478" width="7.125" style="139" customWidth="1"/>
    <col min="9479" max="9479" width="8.375" style="139" customWidth="1"/>
    <col min="9480" max="9480" width="8.125" style="139" customWidth="1"/>
    <col min="9481" max="9727" width="9" style="139"/>
    <col min="9728" max="9728" width="14.5" style="139" customWidth="1"/>
    <col min="9729" max="9729" width="4.5" style="139" customWidth="1"/>
    <col min="9730" max="9731" width="13.625" style="139" customWidth="1"/>
    <col min="9732" max="9732" width="14.125" style="139" customWidth="1"/>
    <col min="9733" max="9734" width="7.125" style="139" customWidth="1"/>
    <col min="9735" max="9735" width="8.375" style="139" customWidth="1"/>
    <col min="9736" max="9736" width="8.125" style="139" customWidth="1"/>
    <col min="9737" max="9983" width="9" style="139"/>
    <col min="9984" max="9984" width="14.5" style="139" customWidth="1"/>
    <col min="9985" max="9985" width="4.5" style="139" customWidth="1"/>
    <col min="9986" max="9987" width="13.625" style="139" customWidth="1"/>
    <col min="9988" max="9988" width="14.125" style="139" customWidth="1"/>
    <col min="9989" max="9990" width="7.125" style="139" customWidth="1"/>
    <col min="9991" max="9991" width="8.375" style="139" customWidth="1"/>
    <col min="9992" max="9992" width="8.125" style="139" customWidth="1"/>
    <col min="9993" max="10239" width="9" style="139"/>
    <col min="10240" max="10240" width="14.5" style="139" customWidth="1"/>
    <col min="10241" max="10241" width="4.5" style="139" customWidth="1"/>
    <col min="10242" max="10243" width="13.625" style="139" customWidth="1"/>
    <col min="10244" max="10244" width="14.125" style="139" customWidth="1"/>
    <col min="10245" max="10246" width="7.125" style="139" customWidth="1"/>
    <col min="10247" max="10247" width="8.375" style="139" customWidth="1"/>
    <col min="10248" max="10248" width="8.125" style="139" customWidth="1"/>
    <col min="10249" max="10495" width="9" style="139"/>
    <col min="10496" max="10496" width="14.5" style="139" customWidth="1"/>
    <col min="10497" max="10497" width="4.5" style="139" customWidth="1"/>
    <col min="10498" max="10499" width="13.625" style="139" customWidth="1"/>
    <col min="10500" max="10500" width="14.125" style="139" customWidth="1"/>
    <col min="10501" max="10502" width="7.125" style="139" customWidth="1"/>
    <col min="10503" max="10503" width="8.375" style="139" customWidth="1"/>
    <col min="10504" max="10504" width="8.125" style="139" customWidth="1"/>
    <col min="10505" max="10751" width="9" style="139"/>
    <col min="10752" max="10752" width="14.5" style="139" customWidth="1"/>
    <col min="10753" max="10753" width="4.5" style="139" customWidth="1"/>
    <col min="10754" max="10755" width="13.625" style="139" customWidth="1"/>
    <col min="10756" max="10756" width="14.125" style="139" customWidth="1"/>
    <col min="10757" max="10758" width="7.125" style="139" customWidth="1"/>
    <col min="10759" max="10759" width="8.375" style="139" customWidth="1"/>
    <col min="10760" max="10760" width="8.125" style="139" customWidth="1"/>
    <col min="10761" max="11007" width="9" style="139"/>
    <col min="11008" max="11008" width="14.5" style="139" customWidth="1"/>
    <col min="11009" max="11009" width="4.5" style="139" customWidth="1"/>
    <col min="11010" max="11011" width="13.625" style="139" customWidth="1"/>
    <col min="11012" max="11012" width="14.125" style="139" customWidth="1"/>
    <col min="11013" max="11014" width="7.125" style="139" customWidth="1"/>
    <col min="11015" max="11015" width="8.375" style="139" customWidth="1"/>
    <col min="11016" max="11016" width="8.125" style="139" customWidth="1"/>
    <col min="11017" max="11263" width="9" style="139"/>
    <col min="11264" max="11264" width="14.5" style="139" customWidth="1"/>
    <col min="11265" max="11265" width="4.5" style="139" customWidth="1"/>
    <col min="11266" max="11267" width="13.625" style="139" customWidth="1"/>
    <col min="11268" max="11268" width="14.125" style="139" customWidth="1"/>
    <col min="11269" max="11270" width="7.125" style="139" customWidth="1"/>
    <col min="11271" max="11271" width="8.375" style="139" customWidth="1"/>
    <col min="11272" max="11272" width="8.125" style="139" customWidth="1"/>
    <col min="11273" max="11519" width="9" style="139"/>
    <col min="11520" max="11520" width="14.5" style="139" customWidth="1"/>
    <col min="11521" max="11521" width="4.5" style="139" customWidth="1"/>
    <col min="11522" max="11523" width="13.625" style="139" customWidth="1"/>
    <col min="11524" max="11524" width="14.125" style="139" customWidth="1"/>
    <col min="11525" max="11526" width="7.125" style="139" customWidth="1"/>
    <col min="11527" max="11527" width="8.375" style="139" customWidth="1"/>
    <col min="11528" max="11528" width="8.125" style="139" customWidth="1"/>
    <col min="11529" max="11775" width="9" style="139"/>
    <col min="11776" max="11776" width="14.5" style="139" customWidth="1"/>
    <col min="11777" max="11777" width="4.5" style="139" customWidth="1"/>
    <col min="11778" max="11779" width="13.625" style="139" customWidth="1"/>
    <col min="11780" max="11780" width="14.125" style="139" customWidth="1"/>
    <col min="11781" max="11782" width="7.125" style="139" customWidth="1"/>
    <col min="11783" max="11783" width="8.375" style="139" customWidth="1"/>
    <col min="11784" max="11784" width="8.125" style="139" customWidth="1"/>
    <col min="11785" max="12031" width="9" style="139"/>
    <col min="12032" max="12032" width="14.5" style="139" customWidth="1"/>
    <col min="12033" max="12033" width="4.5" style="139" customWidth="1"/>
    <col min="12034" max="12035" width="13.625" style="139" customWidth="1"/>
    <col min="12036" max="12036" width="14.125" style="139" customWidth="1"/>
    <col min="12037" max="12038" width="7.125" style="139" customWidth="1"/>
    <col min="12039" max="12039" width="8.375" style="139" customWidth="1"/>
    <col min="12040" max="12040" width="8.125" style="139" customWidth="1"/>
    <col min="12041" max="12287" width="9" style="139"/>
    <col min="12288" max="12288" width="14.5" style="139" customWidth="1"/>
    <col min="12289" max="12289" width="4.5" style="139" customWidth="1"/>
    <col min="12290" max="12291" width="13.625" style="139" customWidth="1"/>
    <col min="12292" max="12292" width="14.125" style="139" customWidth="1"/>
    <col min="12293" max="12294" width="7.125" style="139" customWidth="1"/>
    <col min="12295" max="12295" width="8.375" style="139" customWidth="1"/>
    <col min="12296" max="12296" width="8.125" style="139" customWidth="1"/>
    <col min="12297" max="12543" width="9" style="139"/>
    <col min="12544" max="12544" width="14.5" style="139" customWidth="1"/>
    <col min="12545" max="12545" width="4.5" style="139" customWidth="1"/>
    <col min="12546" max="12547" width="13.625" style="139" customWidth="1"/>
    <col min="12548" max="12548" width="14.125" style="139" customWidth="1"/>
    <col min="12549" max="12550" width="7.125" style="139" customWidth="1"/>
    <col min="12551" max="12551" width="8.375" style="139" customWidth="1"/>
    <col min="12552" max="12552" width="8.125" style="139" customWidth="1"/>
    <col min="12553" max="12799" width="9" style="139"/>
    <col min="12800" max="12800" width="14.5" style="139" customWidth="1"/>
    <col min="12801" max="12801" width="4.5" style="139" customWidth="1"/>
    <col min="12802" max="12803" width="13.625" style="139" customWidth="1"/>
    <col min="12804" max="12804" width="14.125" style="139" customWidth="1"/>
    <col min="12805" max="12806" width="7.125" style="139" customWidth="1"/>
    <col min="12807" max="12807" width="8.375" style="139" customWidth="1"/>
    <col min="12808" max="12808" width="8.125" style="139" customWidth="1"/>
    <col min="12809" max="13055" width="9" style="139"/>
    <col min="13056" max="13056" width="14.5" style="139" customWidth="1"/>
    <col min="13057" max="13057" width="4.5" style="139" customWidth="1"/>
    <col min="13058" max="13059" width="13.625" style="139" customWidth="1"/>
    <col min="13060" max="13060" width="14.125" style="139" customWidth="1"/>
    <col min="13061" max="13062" width="7.125" style="139" customWidth="1"/>
    <col min="13063" max="13063" width="8.375" style="139" customWidth="1"/>
    <col min="13064" max="13064" width="8.125" style="139" customWidth="1"/>
    <col min="13065" max="13311" width="9" style="139"/>
    <col min="13312" max="13312" width="14.5" style="139" customWidth="1"/>
    <col min="13313" max="13313" width="4.5" style="139" customWidth="1"/>
    <col min="13314" max="13315" width="13.625" style="139" customWidth="1"/>
    <col min="13316" max="13316" width="14.125" style="139" customWidth="1"/>
    <col min="13317" max="13318" width="7.125" style="139" customWidth="1"/>
    <col min="13319" max="13319" width="8.375" style="139" customWidth="1"/>
    <col min="13320" max="13320" width="8.125" style="139" customWidth="1"/>
    <col min="13321" max="13567" width="9" style="139"/>
    <col min="13568" max="13568" width="14.5" style="139" customWidth="1"/>
    <col min="13569" max="13569" width="4.5" style="139" customWidth="1"/>
    <col min="13570" max="13571" width="13.625" style="139" customWidth="1"/>
    <col min="13572" max="13572" width="14.125" style="139" customWidth="1"/>
    <col min="13573" max="13574" width="7.125" style="139" customWidth="1"/>
    <col min="13575" max="13575" width="8.375" style="139" customWidth="1"/>
    <col min="13576" max="13576" width="8.125" style="139" customWidth="1"/>
    <col min="13577" max="13823" width="9" style="139"/>
    <col min="13824" max="13824" width="14.5" style="139" customWidth="1"/>
    <col min="13825" max="13825" width="4.5" style="139" customWidth="1"/>
    <col min="13826" max="13827" width="13.625" style="139" customWidth="1"/>
    <col min="13828" max="13828" width="14.125" style="139" customWidth="1"/>
    <col min="13829" max="13830" width="7.125" style="139" customWidth="1"/>
    <col min="13831" max="13831" width="8.375" style="139" customWidth="1"/>
    <col min="13832" max="13832" width="8.125" style="139" customWidth="1"/>
    <col min="13833" max="14079" width="9" style="139"/>
    <col min="14080" max="14080" width="14.5" style="139" customWidth="1"/>
    <col min="14081" max="14081" width="4.5" style="139" customWidth="1"/>
    <col min="14082" max="14083" width="13.625" style="139" customWidth="1"/>
    <col min="14084" max="14084" width="14.125" style="139" customWidth="1"/>
    <col min="14085" max="14086" width="7.125" style="139" customWidth="1"/>
    <col min="14087" max="14087" width="8.375" style="139" customWidth="1"/>
    <col min="14088" max="14088" width="8.125" style="139" customWidth="1"/>
    <col min="14089" max="14335" width="9" style="139"/>
    <col min="14336" max="14336" width="14.5" style="139" customWidth="1"/>
    <col min="14337" max="14337" width="4.5" style="139" customWidth="1"/>
    <col min="14338" max="14339" width="13.625" style="139" customWidth="1"/>
    <col min="14340" max="14340" width="14.125" style="139" customWidth="1"/>
    <col min="14341" max="14342" width="7.125" style="139" customWidth="1"/>
    <col min="14343" max="14343" width="8.375" style="139" customWidth="1"/>
    <col min="14344" max="14344" width="8.125" style="139" customWidth="1"/>
    <col min="14345" max="14591" width="9" style="139"/>
    <col min="14592" max="14592" width="14.5" style="139" customWidth="1"/>
    <col min="14593" max="14593" width="4.5" style="139" customWidth="1"/>
    <col min="14594" max="14595" width="13.625" style="139" customWidth="1"/>
    <col min="14596" max="14596" width="14.125" style="139" customWidth="1"/>
    <col min="14597" max="14598" width="7.125" style="139" customWidth="1"/>
    <col min="14599" max="14599" width="8.375" style="139" customWidth="1"/>
    <col min="14600" max="14600" width="8.125" style="139" customWidth="1"/>
    <col min="14601" max="14847" width="9" style="139"/>
    <col min="14848" max="14848" width="14.5" style="139" customWidth="1"/>
    <col min="14849" max="14849" width="4.5" style="139" customWidth="1"/>
    <col min="14850" max="14851" width="13.625" style="139" customWidth="1"/>
    <col min="14852" max="14852" width="14.125" style="139" customWidth="1"/>
    <col min="14853" max="14854" width="7.125" style="139" customWidth="1"/>
    <col min="14855" max="14855" width="8.375" style="139" customWidth="1"/>
    <col min="14856" max="14856" width="8.125" style="139" customWidth="1"/>
    <col min="14857" max="15103" width="9" style="139"/>
    <col min="15104" max="15104" width="14.5" style="139" customWidth="1"/>
    <col min="15105" max="15105" width="4.5" style="139" customWidth="1"/>
    <col min="15106" max="15107" width="13.625" style="139" customWidth="1"/>
    <col min="15108" max="15108" width="14.125" style="139" customWidth="1"/>
    <col min="15109" max="15110" width="7.125" style="139" customWidth="1"/>
    <col min="15111" max="15111" width="8.375" style="139" customWidth="1"/>
    <col min="15112" max="15112" width="8.125" style="139" customWidth="1"/>
    <col min="15113" max="15359" width="9" style="139"/>
    <col min="15360" max="15360" width="14.5" style="139" customWidth="1"/>
    <col min="15361" max="15361" width="4.5" style="139" customWidth="1"/>
    <col min="15362" max="15363" width="13.625" style="139" customWidth="1"/>
    <col min="15364" max="15364" width="14.125" style="139" customWidth="1"/>
    <col min="15365" max="15366" width="7.125" style="139" customWidth="1"/>
    <col min="15367" max="15367" width="8.375" style="139" customWidth="1"/>
    <col min="15368" max="15368" width="8.125" style="139" customWidth="1"/>
    <col min="15369" max="15615" width="9" style="139"/>
    <col min="15616" max="15616" width="14.5" style="139" customWidth="1"/>
    <col min="15617" max="15617" width="4.5" style="139" customWidth="1"/>
    <col min="15618" max="15619" width="13.625" style="139" customWidth="1"/>
    <col min="15620" max="15620" width="14.125" style="139" customWidth="1"/>
    <col min="15621" max="15622" width="7.125" style="139" customWidth="1"/>
    <col min="15623" max="15623" width="8.375" style="139" customWidth="1"/>
    <col min="15624" max="15624" width="8.125" style="139" customWidth="1"/>
    <col min="15625" max="15871" width="9" style="139"/>
    <col min="15872" max="15872" width="14.5" style="139" customWidth="1"/>
    <col min="15873" max="15873" width="4.5" style="139" customWidth="1"/>
    <col min="15874" max="15875" width="13.625" style="139" customWidth="1"/>
    <col min="15876" max="15876" width="14.125" style="139" customWidth="1"/>
    <col min="15877" max="15878" width="7.125" style="139" customWidth="1"/>
    <col min="15879" max="15879" width="8.375" style="139" customWidth="1"/>
    <col min="15880" max="15880" width="8.125" style="139" customWidth="1"/>
    <col min="15881" max="16127" width="9" style="139"/>
    <col min="16128" max="16128" width="14.5" style="139" customWidth="1"/>
    <col min="16129" max="16129" width="4.5" style="139" customWidth="1"/>
    <col min="16130" max="16131" width="13.625" style="139" customWidth="1"/>
    <col min="16132" max="16132" width="14.125" style="139" customWidth="1"/>
    <col min="16133" max="16134" width="7.125" style="139" customWidth="1"/>
    <col min="16135" max="16135" width="8.375" style="139" customWidth="1"/>
    <col min="16136" max="16136" width="8.125" style="139" customWidth="1"/>
    <col min="16137" max="16384" width="9" style="139"/>
  </cols>
  <sheetData>
    <row r="1" spans="1:12" customFormat="1" ht="33" customHeight="1">
      <c r="A1" s="162" t="s">
        <v>291</v>
      </c>
      <c r="B1" s="162"/>
      <c r="C1" s="162"/>
      <c r="D1" s="162"/>
      <c r="E1" s="162"/>
      <c r="F1" s="162"/>
      <c r="G1" s="162"/>
      <c r="H1" s="162"/>
      <c r="I1" s="162"/>
      <c r="J1" s="162"/>
      <c r="K1" s="162"/>
      <c r="L1" s="162"/>
    </row>
    <row r="2" spans="1:12">
      <c r="A2" s="139" t="s">
        <v>178</v>
      </c>
    </row>
    <row r="3" spans="1:12">
      <c r="E3" s="332" t="str">
        <f>IF(経費支出管理表!H4="","",経費支出管理表!H4)</f>
        <v/>
      </c>
      <c r="F3" s="332"/>
      <c r="G3" s="332"/>
      <c r="H3" s="332"/>
    </row>
    <row r="4" spans="1:12">
      <c r="A4" s="332" t="s">
        <v>179</v>
      </c>
      <c r="B4" s="332"/>
      <c r="C4" s="332"/>
      <c r="D4" s="332"/>
      <c r="E4" s="332"/>
      <c r="F4" s="332"/>
      <c r="G4" s="332"/>
      <c r="H4" s="332"/>
    </row>
    <row r="5" spans="1:12">
      <c r="A5" s="145"/>
      <c r="B5" s="145"/>
      <c r="C5" s="145"/>
      <c r="D5" s="145"/>
      <c r="E5" s="145"/>
      <c r="F5" s="145"/>
      <c r="G5" s="145"/>
      <c r="H5" s="145"/>
    </row>
    <row r="6" spans="1:12">
      <c r="A6" s="145"/>
      <c r="B6" s="145"/>
      <c r="C6" s="145"/>
      <c r="D6" s="145"/>
      <c r="E6" s="145"/>
      <c r="F6" s="145"/>
      <c r="G6" s="145"/>
      <c r="H6" s="145"/>
    </row>
    <row r="7" spans="1:12">
      <c r="A7" s="139" t="s">
        <v>180</v>
      </c>
      <c r="E7" s="146"/>
      <c r="F7" s="146"/>
      <c r="G7" s="146"/>
      <c r="H7" s="146"/>
      <c r="I7" s="146"/>
    </row>
    <row r="8" spans="1:12">
      <c r="E8" s="146"/>
      <c r="F8" s="146"/>
      <c r="G8" s="146"/>
      <c r="H8" s="146"/>
      <c r="I8" s="146"/>
    </row>
    <row r="9" spans="1:12" customFormat="1" ht="16.5" customHeight="1">
      <c r="C9" s="139"/>
      <c r="D9" s="147" t="s">
        <v>181</v>
      </c>
      <c r="E9" s="331"/>
      <c r="F9" s="331"/>
      <c r="G9" s="331"/>
      <c r="H9" s="331"/>
    </row>
    <row r="10" spans="1:12" customFormat="1" ht="16.5" customHeight="1">
      <c r="C10" s="139"/>
      <c r="D10" s="147"/>
      <c r="E10" s="331"/>
      <c r="F10" s="331"/>
      <c r="G10" s="331"/>
      <c r="H10" s="331"/>
    </row>
    <row r="11" spans="1:12" customFormat="1" ht="16.5" customHeight="1">
      <c r="C11" s="139"/>
      <c r="D11" s="147" t="s">
        <v>182</v>
      </c>
      <c r="E11" s="331" t="str">
        <f>IF(経費支出管理表!H3="","",経費支出管理表!H3)</f>
        <v/>
      </c>
      <c r="F11" s="331"/>
      <c r="G11" s="331"/>
      <c r="H11" s="331"/>
    </row>
    <row r="12" spans="1:12" customFormat="1" ht="16.5" customHeight="1">
      <c r="C12" s="139"/>
      <c r="D12" s="148" t="s">
        <v>183</v>
      </c>
      <c r="E12" s="331"/>
      <c r="F12" s="331"/>
      <c r="G12" s="331"/>
      <c r="H12" s="149" t="s">
        <v>184</v>
      </c>
    </row>
    <row r="15" spans="1:12">
      <c r="A15" s="333" t="s">
        <v>185</v>
      </c>
      <c r="B15" s="333"/>
      <c r="C15" s="333"/>
      <c r="D15" s="333"/>
      <c r="E15" s="333"/>
      <c r="F15" s="333"/>
      <c r="G15" s="333"/>
      <c r="H15" s="333"/>
    </row>
    <row r="16" spans="1:12" ht="11.25" customHeight="1"/>
    <row r="17" spans="1:9" ht="11.25" customHeight="1"/>
    <row r="18" spans="1:9">
      <c r="A18" s="334" t="s">
        <v>327</v>
      </c>
      <c r="B18" s="334"/>
      <c r="C18" s="334"/>
      <c r="D18" s="334"/>
      <c r="E18" s="334"/>
      <c r="F18" s="334"/>
      <c r="G18" s="334"/>
      <c r="H18" s="334"/>
    </row>
    <row r="19" spans="1:9">
      <c r="A19" s="335" t="s">
        <v>328</v>
      </c>
      <c r="B19" s="334"/>
      <c r="C19" s="334"/>
      <c r="D19" s="334"/>
      <c r="E19" s="334"/>
      <c r="F19" s="334"/>
      <c r="G19" s="334"/>
      <c r="H19" s="334"/>
    </row>
    <row r="20" spans="1:9">
      <c r="A20" s="334"/>
      <c r="B20" s="334"/>
      <c r="C20" s="334"/>
      <c r="D20" s="334"/>
      <c r="E20" s="334"/>
      <c r="F20" s="334"/>
      <c r="G20" s="334"/>
      <c r="H20" s="334"/>
    </row>
    <row r="23" spans="1:9" ht="27.75" customHeight="1">
      <c r="A23" s="336" t="s">
        <v>186</v>
      </c>
      <c r="B23" s="336"/>
      <c r="C23" s="336"/>
      <c r="D23" s="336"/>
      <c r="E23" s="336"/>
      <c r="F23" s="336"/>
      <c r="G23" s="336"/>
      <c r="H23" s="336"/>
    </row>
    <row r="25" spans="1:9" ht="44.25" customHeight="1">
      <c r="A25" s="343" t="s">
        <v>298</v>
      </c>
      <c r="B25" s="344"/>
      <c r="C25" s="344"/>
      <c r="D25" s="344"/>
      <c r="E25" s="347" t="s">
        <v>301</v>
      </c>
      <c r="F25" s="348"/>
      <c r="G25" s="349"/>
      <c r="H25" s="350"/>
    </row>
    <row r="26" spans="1:9" ht="44.25" customHeight="1">
      <c r="A26" s="345" t="s">
        <v>299</v>
      </c>
      <c r="B26" s="346"/>
      <c r="C26" s="346"/>
      <c r="D26" s="346"/>
      <c r="E26" s="347" t="s">
        <v>302</v>
      </c>
      <c r="F26" s="348"/>
      <c r="G26" s="349"/>
      <c r="H26" s="350"/>
    </row>
    <row r="27" spans="1:9" ht="44.25" customHeight="1">
      <c r="A27" s="341" t="s">
        <v>300</v>
      </c>
      <c r="B27" s="342"/>
      <c r="C27" s="342"/>
      <c r="D27" s="342"/>
      <c r="E27" s="347" t="s">
        <v>303</v>
      </c>
      <c r="F27" s="348"/>
      <c r="G27" s="349"/>
      <c r="H27" s="350"/>
    </row>
    <row r="28" spans="1:9" ht="33.75" customHeight="1">
      <c r="A28" s="337" t="s">
        <v>304</v>
      </c>
      <c r="B28" s="337"/>
      <c r="C28" s="337"/>
      <c r="D28" s="337"/>
      <c r="E28" s="338" t="str">
        <f>IF(I28&gt;=30,"はい","いいえ")</f>
        <v>いいえ</v>
      </c>
      <c r="F28" s="339"/>
      <c r="G28" s="339"/>
      <c r="H28" s="340"/>
      <c r="I28" s="186">
        <f>G27-G25</f>
        <v>0</v>
      </c>
    </row>
    <row r="29" spans="1:9" ht="33.75" customHeight="1">
      <c r="A29" s="337" t="s">
        <v>187</v>
      </c>
      <c r="B29" s="337"/>
      <c r="C29" s="337"/>
      <c r="D29" s="337"/>
      <c r="E29" s="338" t="str">
        <f>IF(I29&gt;=30,"はい","いいえ")</f>
        <v>いいえ</v>
      </c>
      <c r="F29" s="339"/>
      <c r="G29" s="339"/>
      <c r="H29" s="340"/>
      <c r="I29" s="186">
        <f>G26-G25</f>
        <v>0</v>
      </c>
    </row>
    <row r="30" spans="1:9" ht="33.75" customHeight="1">
      <c r="A30" s="337" t="s">
        <v>309</v>
      </c>
      <c r="B30" s="353"/>
      <c r="C30" s="353"/>
      <c r="D30" s="353"/>
      <c r="E30" s="338" t="str">
        <f>IF(I29&gt;=30,IF(I30&gt;=30,"はい","いいえ"),"-")</f>
        <v>-</v>
      </c>
      <c r="F30" s="339"/>
      <c r="G30" s="339"/>
      <c r="H30" s="340"/>
      <c r="I30" s="186">
        <f>G27-G26</f>
        <v>0</v>
      </c>
    </row>
    <row r="31" spans="1:9" ht="18.75">
      <c r="A31" s="139" t="s">
        <v>307</v>
      </c>
    </row>
    <row r="32" spans="1:9">
      <c r="A32" s="139" t="s">
        <v>308</v>
      </c>
    </row>
    <row r="33" spans="1:8" ht="18.75">
      <c r="A33" s="139" t="s">
        <v>305</v>
      </c>
    </row>
    <row r="35" spans="1:8">
      <c r="A35" s="354" t="s">
        <v>306</v>
      </c>
      <c r="B35" s="354"/>
      <c r="C35" s="354"/>
      <c r="D35" s="354"/>
      <c r="E35" s="354"/>
      <c r="F35" s="354"/>
      <c r="G35" s="354"/>
      <c r="H35" s="354"/>
    </row>
    <row r="36" spans="1:8">
      <c r="A36" s="139" t="s">
        <v>188</v>
      </c>
    </row>
    <row r="39" spans="1:8">
      <c r="A39" s="139" t="s">
        <v>310</v>
      </c>
    </row>
    <row r="40" spans="1:8" ht="67.5" customHeight="1">
      <c r="A40" s="150" t="s">
        <v>189</v>
      </c>
      <c r="B40" s="150" t="s">
        <v>190</v>
      </c>
      <c r="C40" s="150" t="s">
        <v>191</v>
      </c>
      <c r="D40" s="150" t="s">
        <v>192</v>
      </c>
      <c r="E40" s="355" t="s">
        <v>311</v>
      </c>
      <c r="F40" s="356"/>
      <c r="G40" s="151" t="s">
        <v>193</v>
      </c>
      <c r="H40" s="152" t="s">
        <v>194</v>
      </c>
    </row>
    <row r="41" spans="1:8" ht="21.75" customHeight="1">
      <c r="A41" s="153" t="s">
        <v>195</v>
      </c>
      <c r="B41" s="150" t="s">
        <v>196</v>
      </c>
      <c r="C41" s="189">
        <v>36526</v>
      </c>
      <c r="D41" s="189">
        <v>43922</v>
      </c>
      <c r="E41" s="351">
        <v>1100</v>
      </c>
      <c r="F41" s="352"/>
      <c r="G41" s="189">
        <v>44835</v>
      </c>
      <c r="H41" s="154">
        <v>100</v>
      </c>
    </row>
    <row r="42" spans="1:8" ht="21.75" customHeight="1">
      <c r="A42" s="153"/>
      <c r="B42" s="150"/>
      <c r="C42" s="189"/>
      <c r="D42" s="189"/>
      <c r="E42" s="351"/>
      <c r="F42" s="352"/>
      <c r="G42" s="189"/>
      <c r="H42" s="154"/>
    </row>
    <row r="43" spans="1:8" ht="21.75" customHeight="1">
      <c r="A43" s="153"/>
      <c r="B43" s="150"/>
      <c r="C43" s="189"/>
      <c r="D43" s="189"/>
      <c r="E43" s="351"/>
      <c r="F43" s="352"/>
      <c r="G43" s="189"/>
      <c r="H43" s="154"/>
    </row>
    <row r="44" spans="1:8" ht="21.75" customHeight="1">
      <c r="A44" s="153"/>
      <c r="B44" s="150"/>
      <c r="C44" s="189"/>
      <c r="D44" s="189"/>
      <c r="E44" s="351"/>
      <c r="F44" s="352"/>
      <c r="G44" s="189"/>
      <c r="H44" s="154"/>
    </row>
    <row r="45" spans="1:8">
      <c r="C45" s="155"/>
      <c r="D45" s="155"/>
      <c r="G45" s="155"/>
    </row>
    <row r="46" spans="1:8" ht="14.85" customHeight="1">
      <c r="A46" s="139" t="s">
        <v>197</v>
      </c>
    </row>
    <row r="47" spans="1:8">
      <c r="A47" s="139" t="s">
        <v>198</v>
      </c>
    </row>
    <row r="48" spans="1:8">
      <c r="A48" s="139" t="s">
        <v>199</v>
      </c>
    </row>
    <row r="49" spans="1:1">
      <c r="A49" s="139" t="s">
        <v>200</v>
      </c>
    </row>
    <row r="50" spans="1:1">
      <c r="A50" s="139" t="s">
        <v>201</v>
      </c>
    </row>
    <row r="51" spans="1:1">
      <c r="A51" s="139" t="s">
        <v>202</v>
      </c>
    </row>
    <row r="52" spans="1:1" ht="14.85" customHeight="1">
      <c r="A52" s="139" t="s">
        <v>203</v>
      </c>
    </row>
    <row r="53" spans="1:1">
      <c r="A53" s="139" t="s">
        <v>204</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23"/>
  <sheetViews>
    <sheetView showGridLines="0" view="pageBreakPreview" zoomScaleNormal="100" zoomScaleSheetLayoutView="100" workbookViewId="0">
      <selection activeCell="A18" sqref="A18:H18"/>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7"/>
      <c r="B1" s="357"/>
      <c r="C1" s="357"/>
      <c r="D1" s="357"/>
      <c r="E1" s="357"/>
      <c r="F1" s="357"/>
      <c r="G1" s="357"/>
      <c r="H1" s="357"/>
    </row>
    <row r="2" spans="1:8" ht="14.25">
      <c r="A2" s="326" t="s">
        <v>205</v>
      </c>
      <c r="B2" s="326"/>
      <c r="C2" s="326"/>
      <c r="D2" s="326"/>
      <c r="E2" s="326"/>
      <c r="F2" s="326"/>
      <c r="G2" s="326"/>
      <c r="H2" s="326"/>
    </row>
    <row r="3" spans="1:8" ht="14.25">
      <c r="A3" s="137"/>
    </row>
    <row r="4" spans="1:8" ht="14.25">
      <c r="A4" s="358" t="s">
        <v>206</v>
      </c>
      <c r="B4" s="358"/>
      <c r="C4" s="358"/>
      <c r="D4" s="358"/>
      <c r="E4" s="358"/>
      <c r="F4" s="358"/>
      <c r="G4" s="358"/>
      <c r="H4" s="358"/>
    </row>
    <row r="6" spans="1:8" s="39" customFormat="1" ht="17.25" customHeight="1">
      <c r="F6" s="138" t="s">
        <v>145</v>
      </c>
      <c r="G6" s="359" t="str">
        <f>IF(経費支出管理表!H3="","",経費支出管理表!H3)</f>
        <v/>
      </c>
      <c r="H6" s="359"/>
    </row>
    <row r="7" spans="1:8" s="39" customFormat="1" ht="17.25" customHeight="1">
      <c r="F7" s="138" t="s">
        <v>146</v>
      </c>
      <c r="G7" s="359" t="str">
        <f>IF(経費支出管理表!H4="","",経費支出管理表!H4)</f>
        <v/>
      </c>
      <c r="H7" s="359"/>
    </row>
    <row r="8" spans="1:8" ht="14.25">
      <c r="A8" s="137"/>
    </row>
    <row r="9" spans="1:8">
      <c r="A9" s="156"/>
    </row>
    <row r="10" spans="1:8">
      <c r="A10" s="156"/>
    </row>
    <row r="11" spans="1:8" ht="14.25">
      <c r="A11" s="137"/>
    </row>
    <row r="12" spans="1:8" ht="14.25">
      <c r="H12" s="157" t="s">
        <v>20</v>
      </c>
    </row>
    <row r="13" spans="1:8" ht="28.5">
      <c r="A13" s="158" t="s">
        <v>207</v>
      </c>
      <c r="B13" s="159" t="s">
        <v>208</v>
      </c>
      <c r="C13" s="159" t="s">
        <v>209</v>
      </c>
      <c r="D13" s="159" t="s">
        <v>210</v>
      </c>
      <c r="E13" s="159" t="s">
        <v>211</v>
      </c>
      <c r="F13" s="159" t="s">
        <v>212</v>
      </c>
      <c r="G13" s="159" t="s">
        <v>213</v>
      </c>
      <c r="H13" s="159" t="s">
        <v>214</v>
      </c>
    </row>
    <row r="14" spans="1:8" ht="108.6" customHeight="1">
      <c r="A14" s="160"/>
      <c r="B14" s="160"/>
      <c r="C14" s="160"/>
      <c r="D14" s="187"/>
      <c r="E14" s="188" t="str">
        <f>IF((C14*D14)&lt;&gt;0,(C14*D14),"")</f>
        <v/>
      </c>
      <c r="F14" s="161"/>
      <c r="G14" s="160"/>
      <c r="H14" s="160"/>
    </row>
    <row r="15" spans="1:8" ht="14.25">
      <c r="A15" s="137"/>
    </row>
    <row r="16" spans="1:8" ht="14.25">
      <c r="A16" s="326" t="s">
        <v>323</v>
      </c>
      <c r="B16" s="326"/>
      <c r="C16" s="326"/>
      <c r="D16" s="326"/>
      <c r="E16" s="326"/>
      <c r="F16" s="326"/>
      <c r="G16" s="326"/>
      <c r="H16" s="326"/>
    </row>
    <row r="17" spans="1:8" ht="14.25">
      <c r="A17" s="326" t="s">
        <v>324</v>
      </c>
      <c r="B17" s="326"/>
      <c r="C17" s="326"/>
      <c r="D17" s="326"/>
      <c r="E17" s="326"/>
      <c r="F17" s="326"/>
      <c r="G17" s="326"/>
      <c r="H17" s="326"/>
    </row>
    <row r="18" spans="1:8" ht="14.25">
      <c r="A18" s="326" t="s">
        <v>215</v>
      </c>
      <c r="B18" s="326"/>
      <c r="C18" s="326"/>
      <c r="D18" s="326"/>
      <c r="E18" s="326"/>
      <c r="F18" s="326"/>
      <c r="G18" s="326"/>
      <c r="H18" s="326"/>
    </row>
    <row r="19" spans="1:8" ht="14.25">
      <c r="A19" s="326" t="s">
        <v>216</v>
      </c>
      <c r="B19" s="326"/>
      <c r="C19" s="326"/>
      <c r="D19" s="326"/>
      <c r="E19" s="326"/>
      <c r="F19" s="326"/>
      <c r="G19" s="326"/>
      <c r="H19" s="326"/>
    </row>
    <row r="20" spans="1:8" ht="14.25">
      <c r="A20" s="326" t="s">
        <v>217</v>
      </c>
      <c r="B20" s="326"/>
      <c r="C20" s="326"/>
      <c r="D20" s="326"/>
      <c r="E20" s="326"/>
      <c r="F20" s="326"/>
      <c r="G20" s="326"/>
      <c r="H20" s="326"/>
    </row>
    <row r="21" spans="1:8" ht="14.25">
      <c r="A21" s="326"/>
      <c r="B21" s="326"/>
      <c r="C21" s="326"/>
      <c r="D21" s="326"/>
      <c r="E21" s="326"/>
      <c r="F21" s="326"/>
      <c r="G21" s="326"/>
      <c r="H21" s="326"/>
    </row>
    <row r="22" spans="1:8" ht="14.25">
      <c r="A22" s="326"/>
      <c r="B22" s="326"/>
      <c r="C22" s="326"/>
      <c r="D22" s="326"/>
      <c r="E22" s="326"/>
      <c r="F22" s="326"/>
      <c r="G22" s="326"/>
      <c r="H22" s="326"/>
    </row>
    <row r="23" spans="1:8" ht="14.25">
      <c r="A23" s="137"/>
    </row>
  </sheetData>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43"/>
  <sheetViews>
    <sheetView showGridLines="0" view="pageBreakPreview" zoomScaleNormal="100" zoomScaleSheetLayoutView="100" workbookViewId="0">
      <selection activeCell="A18" sqref="A18:G18"/>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62" t="s">
        <v>218</v>
      </c>
      <c r="B1" s="162"/>
      <c r="C1" s="162"/>
      <c r="D1" s="162"/>
      <c r="E1" s="162"/>
      <c r="F1" s="162"/>
      <c r="G1" s="162"/>
      <c r="H1" s="162"/>
      <c r="I1" s="162"/>
      <c r="J1" s="162"/>
      <c r="K1" s="162"/>
    </row>
    <row r="2" spans="1:11" ht="18.75">
      <c r="A2" s="357"/>
      <c r="B2" s="357"/>
      <c r="C2" s="357"/>
      <c r="D2" s="357"/>
      <c r="E2" s="357"/>
      <c r="F2" s="357"/>
      <c r="G2" s="357"/>
      <c r="H2" s="163"/>
      <c r="I2" s="163"/>
      <c r="J2" s="163"/>
      <c r="K2" s="163"/>
    </row>
    <row r="3" spans="1:11" ht="14.25">
      <c r="A3" s="326" t="s">
        <v>219</v>
      </c>
      <c r="B3" s="326"/>
      <c r="C3" s="326"/>
      <c r="D3" s="326"/>
      <c r="E3" s="326"/>
      <c r="F3" s="326"/>
      <c r="G3" s="326"/>
    </row>
    <row r="4" spans="1:11" ht="14.25">
      <c r="A4" s="157"/>
      <c r="B4" s="157"/>
      <c r="C4" s="157"/>
      <c r="D4" s="157"/>
      <c r="E4" s="361" t="str">
        <f>IF(経費支出管理表!H4="","",経費支出管理表!H4)</f>
        <v/>
      </c>
      <c r="F4" s="361"/>
      <c r="G4" s="361"/>
    </row>
    <row r="5" spans="1:11" ht="16.5" customHeight="1">
      <c r="C5" s="157"/>
      <c r="D5" s="157"/>
      <c r="F5" s="362" t="s">
        <v>220</v>
      </c>
      <c r="G5" s="362"/>
    </row>
    <row r="6" spans="1:11" ht="14.25">
      <c r="A6" s="137"/>
      <c r="B6" s="137"/>
      <c r="C6" s="137"/>
      <c r="D6" s="137"/>
    </row>
    <row r="7" spans="1:11" ht="16.5" customHeight="1">
      <c r="A7" s="326" t="s">
        <v>221</v>
      </c>
      <c r="B7" s="326"/>
      <c r="C7" s="326"/>
      <c r="D7" s="326"/>
      <c r="E7" s="326"/>
      <c r="F7" s="326"/>
      <c r="G7" s="326"/>
    </row>
    <row r="8" spans="1:11" ht="14.25">
      <c r="A8" s="137"/>
      <c r="B8" s="137"/>
      <c r="C8" s="137"/>
      <c r="D8" s="137"/>
    </row>
    <row r="9" spans="1:11" ht="16.5" customHeight="1">
      <c r="C9" s="147" t="s">
        <v>181</v>
      </c>
      <c r="D9" s="331"/>
      <c r="E9" s="331"/>
      <c r="F9" s="331"/>
      <c r="G9" s="331"/>
    </row>
    <row r="10" spans="1:11" ht="16.5" customHeight="1">
      <c r="C10" s="147"/>
      <c r="D10" s="331"/>
      <c r="E10" s="331"/>
      <c r="F10" s="331"/>
      <c r="G10" s="331"/>
    </row>
    <row r="11" spans="1:11" ht="16.5" customHeight="1">
      <c r="C11" s="147" t="s">
        <v>182</v>
      </c>
      <c r="D11" s="331" t="str">
        <f>IF(経費支出管理表!H3="","",経費支出管理表!H3)</f>
        <v/>
      </c>
      <c r="E11" s="331"/>
      <c r="F11" s="331"/>
      <c r="G11" s="331"/>
    </row>
    <row r="12" spans="1:11" ht="16.5" customHeight="1">
      <c r="C12" s="148" t="s">
        <v>183</v>
      </c>
      <c r="D12" s="331"/>
      <c r="E12" s="331"/>
      <c r="F12" s="331"/>
      <c r="G12" s="149" t="s">
        <v>184</v>
      </c>
    </row>
    <row r="13" spans="1:11">
      <c r="C13" s="167"/>
      <c r="D13" s="167"/>
      <c r="E13" s="167"/>
      <c r="F13" s="167"/>
      <c r="G13" s="167"/>
    </row>
    <row r="14" spans="1:11" ht="21" customHeight="1">
      <c r="A14" s="137"/>
      <c r="B14" s="137"/>
      <c r="C14" s="137"/>
      <c r="D14" s="137"/>
    </row>
    <row r="15" spans="1:11" ht="16.5" customHeight="1">
      <c r="A15" s="325" t="s">
        <v>222</v>
      </c>
      <c r="B15" s="325"/>
      <c r="C15" s="325"/>
      <c r="D15" s="325"/>
      <c r="E15" s="325"/>
      <c r="F15" s="325"/>
      <c r="G15" s="325"/>
    </row>
    <row r="16" spans="1:11" ht="21" customHeight="1">
      <c r="A16" s="137"/>
      <c r="B16" s="137"/>
      <c r="C16" s="137"/>
      <c r="D16" s="137"/>
    </row>
    <row r="17" spans="1:7" ht="16.5" customHeight="1">
      <c r="A17" s="360" t="s">
        <v>326</v>
      </c>
      <c r="B17" s="360"/>
      <c r="C17" s="360"/>
      <c r="D17" s="360"/>
      <c r="E17" s="360"/>
      <c r="F17" s="360"/>
      <c r="G17" s="360"/>
    </row>
    <row r="18" spans="1:7" ht="16.5" customHeight="1">
      <c r="A18" s="360" t="s">
        <v>325</v>
      </c>
      <c r="B18" s="360"/>
      <c r="C18" s="360"/>
      <c r="D18" s="360"/>
      <c r="E18" s="360"/>
      <c r="F18" s="360"/>
      <c r="G18" s="360"/>
    </row>
    <row r="19" spans="1:7" ht="21" customHeight="1">
      <c r="A19" s="164"/>
      <c r="B19" s="164"/>
      <c r="C19" s="164"/>
      <c r="D19" s="164"/>
    </row>
    <row r="20" spans="1:7" ht="21" customHeight="1">
      <c r="A20" s="325" t="s">
        <v>147</v>
      </c>
      <c r="B20" s="325"/>
      <c r="C20" s="325"/>
      <c r="D20" s="325"/>
      <c r="E20" s="325"/>
      <c r="F20" s="325"/>
      <c r="G20" s="325"/>
    </row>
    <row r="21" spans="1:7" ht="21" customHeight="1">
      <c r="A21" s="137"/>
      <c r="B21" s="137"/>
      <c r="C21" s="137"/>
      <c r="D21" s="137"/>
    </row>
    <row r="22" spans="1:7" ht="16.5" customHeight="1">
      <c r="A22" s="326" t="s">
        <v>223</v>
      </c>
      <c r="B22" s="326"/>
      <c r="C22" s="326"/>
      <c r="D22" s="326"/>
      <c r="E22" s="326"/>
      <c r="F22" s="326"/>
      <c r="G22" s="326"/>
    </row>
    <row r="23" spans="1:7" ht="16.5" customHeight="1">
      <c r="A23" s="326" t="s">
        <v>224</v>
      </c>
      <c r="B23" s="326"/>
      <c r="C23" s="326"/>
      <c r="D23" s="326"/>
      <c r="E23" s="326"/>
      <c r="F23" s="326"/>
      <c r="G23" s="326"/>
    </row>
    <row r="24" spans="1:7" ht="16.5" customHeight="1">
      <c r="A24" s="326" t="s">
        <v>290</v>
      </c>
      <c r="B24" s="326"/>
      <c r="C24" s="326"/>
      <c r="D24" s="326"/>
      <c r="E24" s="326"/>
      <c r="F24" s="326"/>
      <c r="G24" s="326"/>
    </row>
    <row r="25" spans="1:7" ht="21" customHeight="1">
      <c r="A25" s="164"/>
      <c r="B25" s="164"/>
      <c r="C25" s="164"/>
      <c r="D25" s="164"/>
    </row>
    <row r="26" spans="1:7" ht="16.5" customHeight="1">
      <c r="A26" s="147" t="s">
        <v>225</v>
      </c>
      <c r="B26" s="147"/>
      <c r="C26" s="147"/>
      <c r="D26" s="147"/>
      <c r="E26" s="147"/>
      <c r="F26" s="147"/>
      <c r="G26" s="147"/>
    </row>
    <row r="27" spans="1:7" ht="15.75">
      <c r="A27" s="164"/>
      <c r="B27" s="164"/>
      <c r="C27" s="164"/>
      <c r="D27" s="164"/>
    </row>
    <row r="28" spans="1:7" ht="16.5" customHeight="1">
      <c r="A28" s="165" t="s">
        <v>226</v>
      </c>
      <c r="C28" s="364" t="s">
        <v>227</v>
      </c>
      <c r="D28" s="364"/>
    </row>
    <row r="29" spans="1:7" ht="18.75" customHeight="1">
      <c r="A29" s="164" t="s">
        <v>228</v>
      </c>
      <c r="B29" s="164"/>
      <c r="C29" s="164"/>
      <c r="D29" s="164"/>
    </row>
    <row r="30" spans="1:7" ht="16.5" customHeight="1">
      <c r="A30" s="326" t="s">
        <v>229</v>
      </c>
      <c r="B30" s="326"/>
      <c r="C30" s="326"/>
      <c r="D30" s="326"/>
      <c r="E30" s="326"/>
      <c r="F30" s="326"/>
      <c r="G30" s="326"/>
    </row>
    <row r="31" spans="1:7" ht="16.5" customHeight="1">
      <c r="A31" s="147" t="s">
        <v>296</v>
      </c>
      <c r="B31" s="147"/>
      <c r="C31" s="147"/>
      <c r="D31" s="147"/>
      <c r="E31" s="147"/>
      <c r="F31" s="28"/>
      <c r="G31" s="28"/>
    </row>
    <row r="32" spans="1:7" ht="16.5" customHeight="1">
      <c r="A32" s="363" t="s">
        <v>230</v>
      </c>
      <c r="B32" s="363"/>
      <c r="C32" s="363"/>
      <c r="D32" s="363"/>
      <c r="E32" s="363"/>
      <c r="F32" s="363"/>
      <c r="G32" s="363"/>
    </row>
    <row r="33" spans="1:7" ht="20.25" customHeight="1">
      <c r="A33" s="137"/>
      <c r="B33" s="137"/>
      <c r="C33" s="137"/>
      <c r="D33" s="137"/>
    </row>
    <row r="34" spans="1:7" ht="17.25" customHeight="1">
      <c r="B34" s="166" t="s">
        <v>231</v>
      </c>
      <c r="C34" s="331"/>
      <c r="D34" s="331"/>
      <c r="E34" s="331"/>
      <c r="F34" s="331"/>
      <c r="G34" s="331"/>
    </row>
    <row r="35" spans="1:7" ht="17.25" customHeight="1">
      <c r="B35" s="147" t="s">
        <v>232</v>
      </c>
      <c r="C35" s="331"/>
      <c r="D35" s="331"/>
      <c r="E35" s="331"/>
      <c r="F35" s="331"/>
      <c r="G35" s="331"/>
    </row>
    <row r="36" spans="1:7" ht="17.25" customHeight="1">
      <c r="B36" s="166" t="s">
        <v>233</v>
      </c>
      <c r="C36" s="331"/>
      <c r="D36" s="331"/>
      <c r="E36" s="331"/>
      <c r="F36" s="331"/>
      <c r="G36" s="331"/>
    </row>
    <row r="37" spans="1:7" ht="17.25" customHeight="1">
      <c r="B37" s="166" t="s">
        <v>234</v>
      </c>
      <c r="C37" s="331"/>
      <c r="D37" s="331"/>
      <c r="E37" s="331"/>
      <c r="F37" s="331"/>
      <c r="G37" s="331"/>
    </row>
    <row r="38" spans="1:7" ht="17.25" customHeight="1">
      <c r="B38" s="166" t="s">
        <v>235</v>
      </c>
      <c r="C38" s="331"/>
      <c r="D38" s="331"/>
      <c r="E38" s="331"/>
      <c r="F38" s="331"/>
      <c r="G38" s="331"/>
    </row>
    <row r="39" spans="1:7" ht="17.25" customHeight="1">
      <c r="B39" s="166" t="s">
        <v>236</v>
      </c>
      <c r="C39" s="331"/>
      <c r="D39" s="331"/>
      <c r="E39" s="331"/>
      <c r="F39" s="331"/>
      <c r="G39" s="331"/>
    </row>
    <row r="40" spans="1:7" ht="17.25" customHeight="1">
      <c r="B40" s="166" t="s">
        <v>237</v>
      </c>
      <c r="C40" s="331"/>
      <c r="D40" s="331"/>
      <c r="E40" s="331"/>
      <c r="F40" s="331"/>
      <c r="G40" s="331"/>
    </row>
    <row r="41" spans="1:7" ht="14.25">
      <c r="A41" s="137"/>
      <c r="B41" s="137"/>
      <c r="C41" s="331"/>
      <c r="D41" s="331"/>
      <c r="E41" s="331"/>
      <c r="F41" s="331"/>
      <c r="G41" s="331"/>
    </row>
    <row r="42" spans="1:7" ht="14.25">
      <c r="A42" s="165"/>
      <c r="B42" s="147"/>
      <c r="C42" s="147"/>
      <c r="D42" s="147"/>
      <c r="E42" s="147"/>
      <c r="F42" s="147"/>
      <c r="G42" s="147"/>
    </row>
    <row r="43" spans="1:7" ht="14.25">
      <c r="A43" s="137"/>
      <c r="B43" s="137"/>
      <c r="C43" s="137"/>
      <c r="D43" s="137"/>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2024-03-04T07:46:04Z</dcterms:modified>
</cp:coreProperties>
</file>